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08"/>
  <workbookPr filterPrivacy="1"/>
  <xr:revisionPtr revIDLastSave="0" documentId="13_ncr:1_{6CDFC9BB-3262-7D4D-B901-FF8DA49E9694}" xr6:coauthVersionLast="47" xr6:coauthVersionMax="47" xr10:uidLastSave="{00000000-0000-0000-0000-000000000000}"/>
  <bookViews>
    <workbookView xWindow="1560" yWindow="1560" windowWidth="21600" windowHeight="11300" xr2:uid="{53F3221E-7C13-4448-A7D6-D28BF087219A}"/>
  </bookViews>
  <sheets>
    <sheet name="はじめにお読みください" sheetId="3" r:id="rId1"/>
    <sheet name="2-1_別添積算内訳書 (記入例)" sheetId="14" r:id="rId2"/>
    <sheet name="2-1_別添積算内訳書" sheetId="7" r:id="rId3"/>
    <sheet name="2-2_別添積算内訳書(条件付き採択の場合の最低限必要経費）" sheetId="11" r:id="rId4"/>
    <sheet name="健保等級単価算出" sheetId="12" r:id="rId5"/>
    <sheet name="積算根拠（任意活用）" sheetId="13" r:id="rId6"/>
    <sheet name="事務局管理用" sheetId="9" state="hidden" r:id="rId7"/>
  </sheets>
  <definedNames>
    <definedName name="_xlnm.Print_Area" localSheetId="2">'2-1_別添積算内訳書'!$B$2:$F$47</definedName>
    <definedName name="_xlnm.Print_Area" localSheetId="1">'2-1_別添積算内訳書 (記入例)'!$B$2:$F$47</definedName>
    <definedName name="_xlnm.Print_Area" localSheetId="3">'2-2_別添積算内訳書(条件付き採択の場合の最低限必要経費）'!$B$2:$F$60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7" l="1"/>
  <c r="C18" i="11"/>
  <c r="M101" i="13"/>
  <c r="M75" i="13"/>
  <c r="M84" i="13"/>
  <c r="E99" i="13"/>
  <c r="D3" i="13"/>
  <c r="E39" i="11"/>
  <c r="E19" i="7"/>
  <c r="O82" i="13" l="1"/>
  <c r="C15" i="14"/>
  <c r="R45" i="13"/>
  <c r="R9" i="13"/>
  <c r="R10" i="13"/>
  <c r="R8" i="13"/>
  <c r="H87" i="13"/>
  <c r="D23" i="14"/>
  <c r="C23" i="14"/>
  <c r="C19" i="14"/>
  <c r="E36" i="14"/>
  <c r="E32" i="14"/>
  <c r="D32" i="14"/>
  <c r="C32" i="14"/>
  <c r="E19" i="14"/>
  <c r="D19" i="14"/>
  <c r="M38" i="13"/>
  <c r="N38" i="13" s="1"/>
  <c r="O38" i="13" s="1"/>
  <c r="M37" i="13"/>
  <c r="N37" i="13" s="1"/>
  <c r="O37" i="13" s="1"/>
  <c r="O35" i="13" s="1"/>
  <c r="O86" i="13" s="1"/>
  <c r="O91" i="13"/>
  <c r="O90" i="13"/>
  <c r="O89" i="13"/>
  <c r="O88" i="13"/>
  <c r="M16" i="13"/>
  <c r="M8" i="13"/>
  <c r="M79" i="13" s="1"/>
  <c r="H94" i="13"/>
  <c r="H93" i="13"/>
  <c r="H86" i="13"/>
  <c r="H85" i="13"/>
  <c r="H84" i="13"/>
  <c r="H80" i="13"/>
  <c r="H81" i="13"/>
  <c r="H79" i="13"/>
  <c r="O12" i="13"/>
  <c r="E21" i="11"/>
  <c r="M57" i="13"/>
  <c r="M58" i="13"/>
  <c r="M60" i="13"/>
  <c r="M61" i="13"/>
  <c r="M64" i="13"/>
  <c r="M65" i="13"/>
  <c r="M67" i="13"/>
  <c r="M68" i="13"/>
  <c r="M50" i="13"/>
  <c r="M51" i="13"/>
  <c r="M53" i="13"/>
  <c r="M54" i="13"/>
  <c r="M76" i="13"/>
  <c r="M94" i="13" s="1"/>
  <c r="M73" i="13"/>
  <c r="N73" i="13" s="1"/>
  <c r="O73" i="13" s="1"/>
  <c r="M45" i="13"/>
  <c r="M43" i="13" s="1"/>
  <c r="M87" i="13" s="1"/>
  <c r="M41" i="13"/>
  <c r="N41" i="13" s="1"/>
  <c r="O41" i="13" s="1"/>
  <c r="M33" i="13"/>
  <c r="N33" i="13" s="1"/>
  <c r="O33" i="13" s="1"/>
  <c r="M32" i="13"/>
  <c r="N32" i="13" s="1"/>
  <c r="O32" i="13" s="1"/>
  <c r="M30" i="13"/>
  <c r="N30" i="13" s="1"/>
  <c r="M29" i="13"/>
  <c r="N29" i="13" s="1"/>
  <c r="O29" i="13" s="1"/>
  <c r="M20" i="13"/>
  <c r="N20" i="13" s="1"/>
  <c r="O20" i="13" s="1"/>
  <c r="M25" i="13"/>
  <c r="N25" i="13" s="1"/>
  <c r="O25" i="13" s="1"/>
  <c r="M24" i="13"/>
  <c r="N24" i="13" s="1"/>
  <c r="O24" i="13" s="1"/>
  <c r="M23" i="13"/>
  <c r="N23" i="13" s="1"/>
  <c r="O23" i="13" s="1"/>
  <c r="M22" i="13"/>
  <c r="N22" i="13" s="1"/>
  <c r="O22" i="13" s="1"/>
  <c r="M19" i="13"/>
  <c r="N19" i="13" s="1"/>
  <c r="O19" i="13" s="1"/>
  <c r="M18" i="13"/>
  <c r="N18" i="13" s="1"/>
  <c r="O18" i="13" s="1"/>
  <c r="M17" i="13"/>
  <c r="N17" i="13" s="1"/>
  <c r="O17" i="13" s="1"/>
  <c r="N82" i="13"/>
  <c r="M10" i="13"/>
  <c r="N10" i="13" s="1"/>
  <c r="M9" i="13"/>
  <c r="N9" i="13" s="1"/>
  <c r="N80" i="13" s="1"/>
  <c r="M72" i="13"/>
  <c r="N72" i="13" s="1"/>
  <c r="O72" i="13" s="1"/>
  <c r="M40" i="13"/>
  <c r="N40" i="13" s="1"/>
  <c r="O40" i="13" s="1"/>
  <c r="O71" i="13" l="1"/>
  <c r="O93" i="13" s="1"/>
  <c r="N8" i="13"/>
  <c r="N79" i="13" s="1"/>
  <c r="M14" i="13"/>
  <c r="N81" i="13"/>
  <c r="O10" i="13"/>
  <c r="O81" i="13" s="1"/>
  <c r="N27" i="13"/>
  <c r="O30" i="13"/>
  <c r="O27" i="13" s="1"/>
  <c r="O85" i="13" s="1"/>
  <c r="N71" i="13"/>
  <c r="N35" i="13"/>
  <c r="N16" i="13"/>
  <c r="M71" i="13"/>
  <c r="E23" i="14"/>
  <c r="E35" i="14"/>
  <c r="C35" i="14"/>
  <c r="C40" i="14" s="1"/>
  <c r="D35" i="14"/>
  <c r="N45" i="13"/>
  <c r="N76" i="13"/>
  <c r="M82" i="13"/>
  <c r="M81" i="13"/>
  <c r="M80" i="13"/>
  <c r="O9" i="13"/>
  <c r="O80" i="13" s="1"/>
  <c r="M62" i="13"/>
  <c r="N62" i="13" s="1"/>
  <c r="M48" i="13"/>
  <c r="N48" i="13" s="1"/>
  <c r="M55" i="13"/>
  <c r="N55" i="13" s="1"/>
  <c r="M27" i="13"/>
  <c r="M35" i="13"/>
  <c r="M6" i="13"/>
  <c r="O8" i="13" l="1"/>
  <c r="O6" i="13" s="1"/>
  <c r="N14" i="13"/>
  <c r="O16" i="13"/>
  <c r="O14" i="13" s="1"/>
  <c r="M13" i="13"/>
  <c r="M83" i="13" s="1"/>
  <c r="N43" i="13"/>
  <c r="O45" i="13"/>
  <c r="O43" i="13" s="1"/>
  <c r="O87" i="13" s="1"/>
  <c r="M78" i="13"/>
  <c r="O76" i="13"/>
  <c r="O75" i="13" s="1"/>
  <c r="O94" i="13" s="1"/>
  <c r="N75" i="13"/>
  <c r="M93" i="13"/>
  <c r="M86" i="13"/>
  <c r="M85" i="13"/>
  <c r="N6" i="13"/>
  <c r="N78" i="13" s="1"/>
  <c r="M70" i="13"/>
  <c r="M92" i="13" s="1"/>
  <c r="N13" i="13" l="1"/>
  <c r="O13" i="13"/>
  <c r="O83" i="13" s="1"/>
  <c r="O84" i="13"/>
  <c r="N70" i="13"/>
  <c r="N92" i="13" s="1"/>
  <c r="N94" i="13"/>
  <c r="O79" i="13"/>
  <c r="O78" i="13"/>
  <c r="O70" i="13"/>
  <c r="O92" i="13" s="1"/>
  <c r="M2" i="13"/>
  <c r="N93" i="13"/>
  <c r="N86" i="13"/>
  <c r="N87" i="13"/>
  <c r="N84" i="13"/>
  <c r="N85" i="13"/>
  <c r="N96" i="13" l="1"/>
  <c r="N83" i="13"/>
  <c r="A26" i="12"/>
  <c r="C26" i="12" s="1"/>
  <c r="N25" i="12"/>
  <c r="P23" i="12"/>
  <c r="N23" i="12"/>
  <c r="H23" i="12"/>
  <c r="D23" i="12"/>
  <c r="A23" i="12"/>
  <c r="D17" i="12"/>
  <c r="A17" i="12"/>
  <c r="D13" i="12"/>
  <c r="A13" i="12"/>
  <c r="J4" i="12"/>
  <c r="N97" i="13" l="1"/>
  <c r="M100" i="13" s="1"/>
  <c r="H12" i="12"/>
  <c r="J12" i="12" s="1"/>
  <c r="H16" i="12"/>
  <c r="J16" i="12" s="1"/>
  <c r="N98" i="13" l="1"/>
  <c r="O99" i="13" s="1"/>
  <c r="E22" i="11"/>
  <c r="E26" i="11"/>
  <c r="E35" i="11"/>
  <c r="D21" i="11"/>
  <c r="C21" i="11"/>
  <c r="E23" i="7"/>
  <c r="E35" i="7" s="1"/>
  <c r="E32" i="7"/>
  <c r="E36" i="7"/>
  <c r="N2" i="13" l="1"/>
  <c r="N104" i="13"/>
  <c r="O2" i="13"/>
  <c r="E38" i="11"/>
  <c r="E37" i="7" l="1"/>
  <c r="C16" i="7" s="1"/>
  <c r="C44" i="11"/>
  <c r="E40" i="11"/>
  <c r="C19" i="11" s="1"/>
  <c r="C41" i="7" l="1"/>
  <c r="G32" i="7"/>
  <c r="G35" i="11"/>
  <c r="C32" i="7"/>
  <c r="C23" i="7"/>
  <c r="D19" i="7"/>
  <c r="C19" i="7"/>
  <c r="D35" i="11"/>
  <c r="C35" i="11"/>
  <c r="D26" i="11"/>
  <c r="C26" i="11"/>
  <c r="D22" i="11"/>
  <c r="C22" i="11"/>
  <c r="F2" i="9"/>
  <c r="E37" i="14" s="1"/>
  <c r="F3" i="9"/>
  <c r="D32" i="7"/>
  <c r="D23" i="7"/>
  <c r="D38" i="11" l="1"/>
  <c r="C35" i="7"/>
  <c r="C40" i="7" s="1"/>
  <c r="C45" i="7" s="1"/>
  <c r="C16" i="14"/>
  <c r="C41" i="14"/>
  <c r="C45" i="14" s="1"/>
  <c r="G32" i="14"/>
  <c r="C38" i="11"/>
  <c r="C43" i="11" s="1"/>
  <c r="C48" i="11" s="1"/>
  <c r="D35" i="7"/>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<sst xmlns="http://schemas.openxmlformats.org/spreadsheetml/2006/main" count="517" uniqueCount="253">
  <si>
    <t>記入上の留意点</t>
    <rPh sb="0" eb="3">
      <t>キニュウジョウ</t>
    </rPh>
    <rPh sb="4" eb="7">
      <t>リュウイテン</t>
    </rPh>
    <phoneticPr fontId="2"/>
  </si>
  <si>
    <t>【健保等級単価算出】シートについて</t>
    <rPh sb="1" eb="3">
      <t>ケンポ</t>
    </rPh>
    <rPh sb="3" eb="5">
      <t>トウキュウ</t>
    </rPh>
    <rPh sb="5" eb="7">
      <t>タンカ</t>
    </rPh>
    <rPh sb="7" eb="9">
      <t>サンシュツ</t>
    </rPh>
    <phoneticPr fontId="2"/>
  </si>
  <si>
    <t>本事業では、人件費単価の算出について、共通して【手法：健保等級単価計算】を採用します。</t>
    <rPh sb="0" eb="1">
      <t>ホン</t>
    </rPh>
    <rPh sb="1" eb="3">
      <t>ジギョウ</t>
    </rPh>
    <rPh sb="6" eb="9">
      <t>ジンケンヒ</t>
    </rPh>
    <rPh sb="9" eb="11">
      <t>タンカ</t>
    </rPh>
    <rPh sb="12" eb="14">
      <t>サンシュツ</t>
    </rPh>
    <rPh sb="19" eb="21">
      <t>キョウツウ</t>
    </rPh>
    <rPh sb="37" eb="39">
      <t>サイヨウ</t>
    </rPh>
    <phoneticPr fontId="2"/>
  </si>
  <si>
    <t>当該事業における人件費は原則として健保等級単価計算により計算し、事務局が検査をします。
【健保等級単価算出】シートを活用し人件費単価を算出してください。
※健保等級非適用者も当該シートで単価算出が可能です。</t>
  </si>
  <si>
    <t>経産省［等級単価一覧表 令和6年度適用］に基づき単価を算出します。補助事業の開始時に適用されている等級に基づく単価を使用し、当該事業期間中において改定があった場合には新しい健保等級に基づく単価を改定月より適用します。</t>
    <rPh sb="0" eb="3">
      <t>ケイサンショウ</t>
    </rPh>
    <rPh sb="21" eb="22">
      <t>モト</t>
    </rPh>
    <rPh sb="24" eb="26">
      <t>タンカ</t>
    </rPh>
    <rPh sb="27" eb="29">
      <t>サンシュツ</t>
    </rPh>
    <rPh sb="33" eb="35">
      <t>ホジョ</t>
    </rPh>
    <phoneticPr fontId="2"/>
  </si>
  <si>
    <t>【積算根拠（任意活用）】シートについて</t>
    <phoneticPr fontId="2"/>
  </si>
  <si>
    <t>5-1様式を作成するにあたって、各費目の積算根拠（単価✕数量）を記載できます。</t>
    <rPh sb="3" eb="5">
      <t>ヨウシキ</t>
    </rPh>
    <rPh sb="6" eb="8">
      <t>サクセイ</t>
    </rPh>
    <rPh sb="16" eb="19">
      <t>カクヒモク</t>
    </rPh>
    <rPh sb="20" eb="24">
      <t>セキサンコンキョ</t>
    </rPh>
    <rPh sb="25" eb="27">
      <t>タンカ</t>
    </rPh>
    <rPh sb="28" eb="30">
      <t>スウリョウ</t>
    </rPh>
    <rPh sb="32" eb="34">
      <t>キサイ</t>
    </rPh>
    <phoneticPr fontId="2"/>
  </si>
  <si>
    <r>
      <rPr>
        <b/>
        <sz val="14"/>
        <color rgb="FFFF0000"/>
        <rFont val="Yu Gothic"/>
        <family val="3"/>
        <charset val="128"/>
        <scheme val="minor"/>
      </rPr>
      <t>要提出</t>
    </r>
    <r>
      <rPr>
        <b/>
        <sz val="14"/>
        <color theme="1"/>
        <rFont val="Yu Gothic"/>
        <family val="3"/>
        <charset val="128"/>
        <scheme val="minor"/>
      </rPr>
      <t>【2-1_別添積算内訳書(100%規模）】シートについて</t>
    </r>
    <rPh sb="0" eb="3">
      <t>ヨウテイシュツ</t>
    </rPh>
    <phoneticPr fontId="2"/>
  </si>
  <si>
    <t>書類内の案内に従って作成ください。</t>
    <rPh sb="0" eb="2">
      <t>ショルイ</t>
    </rPh>
    <rPh sb="2" eb="3">
      <t>ナイ</t>
    </rPh>
    <rPh sb="4" eb="6">
      <t>アンナイ</t>
    </rPh>
    <rPh sb="7" eb="8">
      <t>シタガ</t>
    </rPh>
    <rPh sb="10" eb="12">
      <t>サクセイ</t>
    </rPh>
    <phoneticPr fontId="2"/>
  </si>
  <si>
    <t>　▶各経費の説明</t>
    <rPh sb="2" eb="5">
      <t>カクケイヒ</t>
    </rPh>
    <rPh sb="6" eb="8">
      <t>セツメイ</t>
    </rPh>
    <phoneticPr fontId="2"/>
  </si>
  <si>
    <r>
      <t>補助事業に</t>
    </r>
    <r>
      <rPr>
        <b/>
        <sz val="11"/>
        <color rgb="FFFF0000"/>
        <rFont val="Yu Gothic"/>
        <family val="3"/>
        <charset val="128"/>
        <scheme val="minor"/>
      </rPr>
      <t>要する</t>
    </r>
    <r>
      <rPr>
        <b/>
        <sz val="11"/>
        <color theme="1"/>
        <rFont val="Yu Gothic"/>
        <family val="3"/>
        <charset val="128"/>
        <scheme val="minor"/>
      </rPr>
      <t>経費※税込記載</t>
    </r>
    <rPh sb="0" eb="4">
      <t>ホジョジギョウ</t>
    </rPh>
    <rPh sb="5" eb="6">
      <t>ヨウ</t>
    </rPh>
    <rPh sb="8" eb="10">
      <t>ケイヒ</t>
    </rPh>
    <rPh sb="11" eb="13">
      <t>ゼイコミ</t>
    </rPh>
    <rPh sb="13" eb="15">
      <t>キサイ</t>
    </rPh>
    <phoneticPr fontId="3"/>
  </si>
  <si>
    <t>事業計画に基づき、補助対象事業に該当する取組を実施するために必要となる経費をいう。</t>
    <phoneticPr fontId="2"/>
  </si>
  <si>
    <r>
      <t>補助</t>
    </r>
    <r>
      <rPr>
        <b/>
        <sz val="11"/>
        <color rgb="FFFF0000"/>
        <rFont val="Yu Gothic"/>
        <family val="3"/>
        <charset val="128"/>
        <scheme val="minor"/>
      </rPr>
      <t>対象</t>
    </r>
    <r>
      <rPr>
        <b/>
        <sz val="11"/>
        <color theme="1"/>
        <rFont val="Yu Gothic"/>
        <family val="3"/>
        <charset val="128"/>
        <scheme val="minor"/>
      </rPr>
      <t>経費※税抜記載</t>
    </r>
    <rPh sb="0" eb="6">
      <t>ホジョタイショウケイヒ</t>
    </rPh>
    <rPh sb="7" eb="9">
      <t>ゼイヌ</t>
    </rPh>
    <rPh sb="9" eb="11">
      <t>キサイ</t>
    </rPh>
    <phoneticPr fontId="3"/>
  </si>
  <si>
    <t>「補助事業に要する経費」のうちで、補助対象となる経費をいう。</t>
    <phoneticPr fontId="2"/>
  </si>
  <si>
    <r>
      <t>補助金</t>
    </r>
    <r>
      <rPr>
        <b/>
        <sz val="11"/>
        <color rgb="FFFF0000"/>
        <rFont val="Yu Gothic"/>
        <family val="3"/>
        <charset val="128"/>
        <scheme val="minor"/>
      </rPr>
      <t>交付申請</t>
    </r>
    <r>
      <rPr>
        <b/>
        <sz val="11"/>
        <color theme="1"/>
        <rFont val="Yu Gothic"/>
        <family val="3"/>
        <charset val="128"/>
        <scheme val="minor"/>
      </rPr>
      <t>額※税抜記載</t>
    </r>
    <rPh sb="0" eb="2">
      <t>ホジョ</t>
    </rPh>
    <rPh sb="2" eb="3">
      <t>カネ</t>
    </rPh>
    <rPh sb="3" eb="5">
      <t>コウフ</t>
    </rPh>
    <rPh sb="5" eb="7">
      <t>シンセイ</t>
    </rPh>
    <rPh sb="7" eb="8">
      <t>ガク</t>
    </rPh>
    <rPh sb="9" eb="11">
      <t>ゼイヌキ</t>
    </rPh>
    <rPh sb="11" eb="13">
      <t>キサイ</t>
    </rPh>
    <phoneticPr fontId="2"/>
  </si>
  <si>
    <t>「補助対象経費」のうちで補助金の交付を希望する額で、その限度は、「補助対象経費」に補助率を乗じた額になる。</t>
    <phoneticPr fontId="2"/>
  </si>
  <si>
    <r>
      <rPr>
        <b/>
        <sz val="14"/>
        <color rgb="FFFF0000"/>
        <rFont val="Yu Gothic"/>
        <family val="3"/>
        <charset val="128"/>
        <scheme val="minor"/>
      </rPr>
      <t>任意提出</t>
    </r>
    <r>
      <rPr>
        <b/>
        <sz val="14"/>
        <color theme="1"/>
        <rFont val="Yu Gothic"/>
        <family val="3"/>
        <charset val="128"/>
        <scheme val="minor"/>
      </rPr>
      <t>【2-2_別添積算内訳書(減額採択の場合の最低限必要経費）】シートについて</t>
    </r>
    <rPh sb="0" eb="2">
      <t>ニンイ</t>
    </rPh>
    <rPh sb="2" eb="4">
      <t>テイシュツ</t>
    </rPh>
    <phoneticPr fontId="2"/>
  </si>
  <si>
    <t>◆応募多数につき、より多くの交流人口の確保を目的に、「条件付き採択」という形で1件あたりの事業規模及び必要経費の縮小を求める可能性があります。その場合に備えて、申請段階で、事業規模を縮小した場合の必要経費積算も併せてご提出ください。
◆作成にあたっては、当初希望金額（100％規模）少なくとも70％以下まで縮小ください。
◆作成は任意です。【2_別添積算内訳書(減額採択の場合の最低限必要経費）】シートの作成有無は審査上の加点等には関係ございません。
◆シートの下部に、「３．条件付き採択の場合の目標設定」欄を加えています。満額採択の場合と比較し、目標設定に変更が生じる際には記載ください。</t>
    <rPh sb="1" eb="5">
      <t>オウボタスウ</t>
    </rPh>
    <rPh sb="11" eb="12">
      <t>オオ</t>
    </rPh>
    <rPh sb="14" eb="18">
      <t>コウリュウジンコウ</t>
    </rPh>
    <rPh sb="19" eb="21">
      <t>カクホ</t>
    </rPh>
    <rPh sb="22" eb="24">
      <t>モクテキ</t>
    </rPh>
    <rPh sb="27" eb="30">
      <t>ジョウケンツ</t>
    </rPh>
    <rPh sb="31" eb="33">
      <t>サイタク</t>
    </rPh>
    <rPh sb="37" eb="38">
      <t>カタチ</t>
    </rPh>
    <rPh sb="40" eb="41">
      <t>ケン</t>
    </rPh>
    <rPh sb="45" eb="47">
      <t>ジギョウ</t>
    </rPh>
    <rPh sb="47" eb="49">
      <t>キボ</t>
    </rPh>
    <rPh sb="49" eb="50">
      <t>オヨ</t>
    </rPh>
    <rPh sb="51" eb="53">
      <t>ヒツヨウ</t>
    </rPh>
    <rPh sb="53" eb="55">
      <t>ケイヒ</t>
    </rPh>
    <rPh sb="56" eb="58">
      <t>シュクショウ</t>
    </rPh>
    <rPh sb="59" eb="60">
      <t>モト</t>
    </rPh>
    <rPh sb="62" eb="65">
      <t>カノウセイ</t>
    </rPh>
    <rPh sb="73" eb="75">
      <t>バアイ</t>
    </rPh>
    <rPh sb="76" eb="77">
      <t>ソナ</t>
    </rPh>
    <rPh sb="80" eb="82">
      <t>シンセイ</t>
    </rPh>
    <rPh sb="82" eb="84">
      <t>ダンカイ</t>
    </rPh>
    <rPh sb="86" eb="88">
      <t>ジギョウ</t>
    </rPh>
    <rPh sb="95" eb="97">
      <t>バアイ</t>
    </rPh>
    <rPh sb="98" eb="102">
      <t>ヒツヨウケイヒ</t>
    </rPh>
    <rPh sb="102" eb="104">
      <t>セキサン</t>
    </rPh>
    <rPh sb="105" eb="106">
      <t>アワ</t>
    </rPh>
    <rPh sb="109" eb="111">
      <t>テイシュツ</t>
    </rPh>
    <rPh sb="118" eb="120">
      <t>サクセイ</t>
    </rPh>
    <rPh sb="127" eb="129">
      <t>トウショ</t>
    </rPh>
    <rPh sb="129" eb="131">
      <t>キボウ</t>
    </rPh>
    <rPh sb="131" eb="133">
      <t>キンガク</t>
    </rPh>
    <rPh sb="138" eb="140">
      <t>キボ</t>
    </rPh>
    <rPh sb="162" eb="164">
      <t>サクセイ</t>
    </rPh>
    <rPh sb="165" eb="167">
      <t>ニンイ</t>
    </rPh>
    <rPh sb="202" eb="204">
      <t>サクセイ</t>
    </rPh>
    <rPh sb="204" eb="206">
      <t>ウム</t>
    </rPh>
    <rPh sb="207" eb="209">
      <t>シンサ</t>
    </rPh>
    <rPh sb="209" eb="210">
      <t>ウエ</t>
    </rPh>
    <rPh sb="211" eb="213">
      <t>カテン</t>
    </rPh>
    <rPh sb="213" eb="214">
      <t>ナド</t>
    </rPh>
    <rPh sb="216" eb="218">
      <t>カンケイ</t>
    </rPh>
    <rPh sb="231" eb="233">
      <t>カブ</t>
    </rPh>
    <rPh sb="253" eb="254">
      <t>ラン</t>
    </rPh>
    <rPh sb="255" eb="256">
      <t>クワ</t>
    </rPh>
    <phoneticPr fontId="2"/>
  </si>
  <si>
    <t>（様式２-１）</t>
    <rPh sb="1" eb="3">
      <t>ヨウシキ</t>
    </rPh>
    <phoneticPr fontId="3"/>
  </si>
  <si>
    <t xml:space="preserve">ハマカルアートプロジェクト2024 </t>
    <phoneticPr fontId="2"/>
  </si>
  <si>
    <t>積算内訳書</t>
    <phoneticPr fontId="2"/>
  </si>
  <si>
    <t>＊ 補助対象経費について、公募要領の「１５．その他」に記載のとおり、原則、消費税等を除外して計上してください。</t>
    <rPh sb="27" eb="29">
      <t>キサイ</t>
    </rPh>
    <phoneticPr fontId="2"/>
  </si>
  <si>
    <t>＊ 黄色い色付きのエリアが記載範囲です。</t>
    <phoneticPr fontId="2"/>
  </si>
  <si>
    <t>＊ 内訳の項目、名称は必要に応じて削除、追加してください。</t>
    <phoneticPr fontId="2"/>
  </si>
  <si>
    <t>申請主体者名</t>
    <rPh sb="0" eb="2">
      <t>シンセイ</t>
    </rPh>
    <rPh sb="2" eb="5">
      <t>シュタイシャ</t>
    </rPh>
    <rPh sb="5" eb="6">
      <t>メイ</t>
    </rPh>
    <phoneticPr fontId="3"/>
  </si>
  <si>
    <t>株式会社アート交流</t>
    <rPh sb="0" eb="4">
      <t>カブシキガイシャ</t>
    </rPh>
    <rPh sb="7" eb="9">
      <t>コウリュウ</t>
    </rPh>
    <phoneticPr fontId="2"/>
  </si>
  <si>
    <t>１．積算内訳</t>
    <rPh sb="2" eb="4">
      <t>セキサン</t>
    </rPh>
    <rPh sb="4" eb="6">
      <t>ウチワケ</t>
    </rPh>
    <phoneticPr fontId="2"/>
  </si>
  <si>
    <t>申請枠</t>
    <rPh sb="0" eb="2">
      <t>シンセイ</t>
    </rPh>
    <rPh sb="2" eb="3">
      <t>ワク</t>
    </rPh>
    <phoneticPr fontId="3"/>
  </si>
  <si>
    <t>滞在制作型</t>
    <rPh sb="0" eb="2">
      <t>タイザイ</t>
    </rPh>
    <rPh sb="2" eb="4">
      <t>セイサク</t>
    </rPh>
    <rPh sb="4" eb="5">
      <t>ガタ</t>
    </rPh>
    <phoneticPr fontId="2"/>
  </si>
  <si>
    <t>（プルダウンから選択）</t>
    <phoneticPr fontId="2"/>
  </si>
  <si>
    <t>補助率</t>
    <rPh sb="0" eb="3">
      <t>ホジョリツ</t>
    </rPh>
    <phoneticPr fontId="3"/>
  </si>
  <si>
    <t>補助金申請額</t>
    <rPh sb="0" eb="6">
      <t>ホジョキンシンセイガク</t>
    </rPh>
    <phoneticPr fontId="3"/>
  </si>
  <si>
    <t>（補助額最大1,000万円）</t>
    <rPh sb="1" eb="3">
      <t>ホジョ</t>
    </rPh>
    <rPh sb="3" eb="4">
      <t>ガク</t>
    </rPh>
    <rPh sb="4" eb="6">
      <t>サイダイ</t>
    </rPh>
    <rPh sb="11" eb="12">
      <t>マン</t>
    </rPh>
    <rPh sb="12" eb="13">
      <t>エン</t>
    </rPh>
    <phoneticPr fontId="2"/>
  </si>
  <si>
    <t>（単位：円）</t>
    <phoneticPr fontId="2"/>
  </si>
  <si>
    <t>内訳</t>
    <rPh sb="0" eb="2">
      <t>ウチワケ</t>
    </rPh>
    <phoneticPr fontId="3"/>
  </si>
  <si>
    <t>補助事業に要する経費（税込）</t>
    <rPh sb="0" eb="4">
      <t>ホジョジギョウ</t>
    </rPh>
    <rPh sb="5" eb="6">
      <t>ヨウ</t>
    </rPh>
    <rPh sb="8" eb="10">
      <t>ケイヒ</t>
    </rPh>
    <rPh sb="11" eb="13">
      <t>ゼイコミ</t>
    </rPh>
    <phoneticPr fontId="3"/>
  </si>
  <si>
    <t>補助対象経費（税抜）</t>
    <rPh sb="0" eb="6">
      <t>ホジョタイショウケイヒ</t>
    </rPh>
    <rPh sb="7" eb="9">
      <t>ゼイヌ</t>
    </rPh>
    <phoneticPr fontId="3"/>
  </si>
  <si>
    <t>補助金交付申請額（税抜）</t>
    <rPh sb="0" eb="2">
      <t>ホジョ</t>
    </rPh>
    <rPh sb="2" eb="3">
      <t>カネ</t>
    </rPh>
    <rPh sb="3" eb="5">
      <t>コウフ</t>
    </rPh>
    <rPh sb="5" eb="7">
      <t>シンセイ</t>
    </rPh>
    <rPh sb="7" eb="8">
      <t>ガク</t>
    </rPh>
    <rPh sb="9" eb="11">
      <t>ゼイヌキ</t>
    </rPh>
    <phoneticPr fontId="2"/>
  </si>
  <si>
    <t>補助金交付申請額（税抜）
積算根拠　※簡潔に記載して下さい</t>
    <rPh sb="13" eb="17">
      <t>セキサンコンキョ</t>
    </rPh>
    <rPh sb="19" eb="21">
      <t>カンケツ</t>
    </rPh>
    <rPh sb="22" eb="24">
      <t>キサイ</t>
    </rPh>
    <rPh sb="26" eb="27">
      <t>クダ</t>
    </rPh>
    <phoneticPr fontId="3"/>
  </si>
  <si>
    <t>Ⅰ．人件費</t>
    <rPh sb="2" eb="5">
      <t>ジンケンヒ</t>
    </rPh>
    <phoneticPr fontId="3"/>
  </si>
  <si>
    <t>ー</t>
    <phoneticPr fontId="2"/>
  </si>
  <si>
    <t>マネージャーA</t>
  </si>
  <si>
    <t>健保等級単価4,300円✕280時間</t>
    <rPh sb="0" eb="2">
      <t>ケンポ</t>
    </rPh>
    <rPh sb="2" eb="4">
      <t>トウキュウ</t>
    </rPh>
    <rPh sb="4" eb="6">
      <t>タンカ</t>
    </rPh>
    <rPh sb="11" eb="12">
      <t>エン</t>
    </rPh>
    <rPh sb="16" eb="18">
      <t>ジカン</t>
    </rPh>
    <phoneticPr fontId="2"/>
  </si>
  <si>
    <t>メンバーB</t>
  </si>
  <si>
    <t>健保等級単価2,100円✕560時間</t>
    <rPh sb="0" eb="2">
      <t>ケンポ</t>
    </rPh>
    <rPh sb="2" eb="4">
      <t>トウキュウ</t>
    </rPh>
    <rPh sb="4" eb="6">
      <t>タンカ</t>
    </rPh>
    <rPh sb="11" eb="12">
      <t>エン</t>
    </rPh>
    <rPh sb="16" eb="18">
      <t>ジカン</t>
    </rPh>
    <phoneticPr fontId="2"/>
  </si>
  <si>
    <t>メンバーC</t>
  </si>
  <si>
    <t>Ⅱ．その他経費</t>
    <rPh sb="4" eb="5">
      <t>タ</t>
    </rPh>
    <rPh sb="5" eb="7">
      <t>ケイヒ</t>
    </rPh>
    <phoneticPr fontId="3"/>
  </si>
  <si>
    <t>旅費</t>
    <rPh sb="0" eb="2">
      <t>リョヒ</t>
    </rPh>
    <phoneticPr fontId="3"/>
  </si>
  <si>
    <t>※旅費規程あり（詳細は積算根拠シート参照）
◆◯月◯日の撮影：322,727円
◆◯月◯日～〇月〇日までの滞在
：468,182円</t>
  </si>
  <si>
    <t>会議費</t>
    <rPh sb="0" eb="3">
      <t>カイギヒ</t>
    </rPh>
    <phoneticPr fontId="3"/>
  </si>
  <si>
    <t>会場借料
◆〇月〇日の撮影：29,091円
◆〇月〇日の上映会：72,727円
弁当代
◆◯月◯日のロケハン　弁当代：14,545円
◆◯月◯日の撮影　弁当代：14,545円</t>
    <rPh sb="0" eb="2">
      <t>カイジョウ</t>
    </rPh>
    <rPh sb="2" eb="4">
      <t>シャクリョウ</t>
    </rPh>
    <rPh sb="20" eb="21">
      <t>エン</t>
    </rPh>
    <rPh sb="38" eb="39">
      <t>エン</t>
    </rPh>
    <rPh sb="40" eb="43">
      <t>ベントウダイ</t>
    </rPh>
    <rPh sb="65" eb="66">
      <t>エン</t>
    </rPh>
    <phoneticPr fontId="2"/>
  </si>
  <si>
    <t>謝金</t>
    <rPh sb="0" eb="2">
      <t>シャキン</t>
    </rPh>
    <phoneticPr fontId="3"/>
  </si>
  <si>
    <t>◆専門家A（〇〇氏）：43,091円
◆専門家B（〇〇氏）：43,091円</t>
    <rPh sb="17" eb="18">
      <t>エン</t>
    </rPh>
    <phoneticPr fontId="2"/>
  </si>
  <si>
    <t>補助員人件費</t>
    <rPh sb="0" eb="3">
      <t>ホジョイン</t>
    </rPh>
    <rPh sb="3" eb="6">
      <t>ジンケンヒ</t>
    </rPh>
    <phoneticPr fontId="3"/>
  </si>
  <si>
    <t>時間単価1,200円✕30時間</t>
    <rPh sb="0" eb="2">
      <t>ジカン</t>
    </rPh>
    <rPh sb="2" eb="4">
      <t>タンカ</t>
    </rPh>
    <rPh sb="9" eb="10">
      <t>エン</t>
    </rPh>
    <rPh sb="13" eb="15">
      <t>ジカン</t>
    </rPh>
    <phoneticPr fontId="2"/>
  </si>
  <si>
    <t>借料及び損料</t>
    <rPh sb="0" eb="2">
      <t>シャクリョウ</t>
    </rPh>
    <rPh sb="2" eb="3">
      <t>オヨ</t>
    </rPh>
    <rPh sb="4" eb="6">
      <t>ソンリョウ</t>
    </rPh>
    <phoneticPr fontId="3"/>
  </si>
  <si>
    <t>-</t>
    <phoneticPr fontId="2"/>
  </si>
  <si>
    <t>消耗品費</t>
    <rPh sb="0" eb="3">
      <t>ショウモウヒン</t>
    </rPh>
    <rPh sb="3" eb="4">
      <t>ヒ</t>
    </rPh>
    <phoneticPr fontId="3"/>
  </si>
  <si>
    <t>印刷製本費</t>
    <rPh sb="0" eb="2">
      <t>インサツ</t>
    </rPh>
    <rPh sb="2" eb="4">
      <t>セイホン</t>
    </rPh>
    <rPh sb="4" eb="5">
      <t>ヒ</t>
    </rPh>
    <phoneticPr fontId="3"/>
  </si>
  <si>
    <t>その他諸経費</t>
    <phoneticPr fontId="2"/>
  </si>
  <si>
    <t>委託比率</t>
    <rPh sb="0" eb="2">
      <t>イタク</t>
    </rPh>
    <rPh sb="2" eb="4">
      <t>ヒリツ</t>
    </rPh>
    <phoneticPr fontId="2"/>
  </si>
  <si>
    <t>Ⅲ．委託・外注費</t>
    <phoneticPr fontId="3"/>
  </si>
  <si>
    <t>委託・外注費1</t>
    <phoneticPr fontId="3"/>
  </si>
  <si>
    <t>◆法人A：動画編集、WEBサイト構築業務</t>
    <rPh sb="1" eb="3">
      <t>ホウジン</t>
    </rPh>
    <rPh sb="5" eb="9">
      <t>ドウガヘンシュウ</t>
    </rPh>
    <rPh sb="16" eb="18">
      <t>コウチク</t>
    </rPh>
    <rPh sb="18" eb="20">
      <t>ギョウム</t>
    </rPh>
    <phoneticPr fontId="2"/>
  </si>
  <si>
    <t>委託・外注費2</t>
    <phoneticPr fontId="3"/>
  </si>
  <si>
    <t>◆法人B：広報支援業務</t>
    <rPh sb="1" eb="3">
      <t>ホウジン</t>
    </rPh>
    <rPh sb="5" eb="7">
      <t>コウホウ</t>
    </rPh>
    <rPh sb="7" eb="9">
      <t>シエン</t>
    </rPh>
    <rPh sb="9" eb="11">
      <t>ギョウム</t>
    </rPh>
    <phoneticPr fontId="2"/>
  </si>
  <si>
    <t>合計額</t>
    <rPh sb="0" eb="3">
      <t>ゴウケイガク</t>
    </rPh>
    <phoneticPr fontId="3"/>
  </si>
  <si>
    <t>補助率</t>
    <rPh sb="0" eb="3">
      <t>ホジョリツ</t>
    </rPh>
    <phoneticPr fontId="2"/>
  </si>
  <si>
    <t>補助対象額</t>
    <rPh sb="0" eb="4">
      <t>ホジョタイショウ</t>
    </rPh>
    <rPh sb="4" eb="5">
      <t>ガク</t>
    </rPh>
    <phoneticPr fontId="2"/>
  </si>
  <si>
    <t>ー</t>
  </si>
  <si>
    <t>２．資金計画</t>
    <rPh sb="2" eb="6">
      <t>シキンケイカク</t>
    </rPh>
    <phoneticPr fontId="3"/>
  </si>
  <si>
    <t>補助事業に要する経費</t>
    <rPh sb="0" eb="4">
      <t>ホジョジギョウ</t>
    </rPh>
    <rPh sb="5" eb="6">
      <t>ヨウ</t>
    </rPh>
    <rPh sb="8" eb="10">
      <t>ケイヒ</t>
    </rPh>
    <phoneticPr fontId="3"/>
  </si>
  <si>
    <t>補助金充当（予定）額</t>
    <rPh sb="0" eb="3">
      <t>ホジョキン</t>
    </rPh>
    <rPh sb="3" eb="5">
      <t>ジュウトウ</t>
    </rPh>
    <rPh sb="6" eb="8">
      <t>ヨテイ</t>
    </rPh>
    <rPh sb="9" eb="10">
      <t>ガク</t>
    </rPh>
    <phoneticPr fontId="3"/>
  </si>
  <si>
    <t>資金計画について</t>
    <rPh sb="0" eb="2">
      <t>シキン</t>
    </rPh>
    <rPh sb="2" eb="4">
      <t>ケイカク</t>
    </rPh>
    <phoneticPr fontId="3"/>
  </si>
  <si>
    <t>精算払いまでの期間は自己資金で支弁する予定</t>
    <rPh sb="0" eb="2">
      <t>セイサン</t>
    </rPh>
    <rPh sb="2" eb="3">
      <t>バラ</t>
    </rPh>
    <rPh sb="7" eb="9">
      <t>キカン</t>
    </rPh>
    <rPh sb="10" eb="14">
      <t>ジコシキン</t>
    </rPh>
    <rPh sb="15" eb="17">
      <t>シベン</t>
    </rPh>
    <rPh sb="19" eb="21">
      <t>ヨテイ</t>
    </rPh>
    <phoneticPr fontId="2"/>
  </si>
  <si>
    <t>金融機関等からの
借入れ（予定）額</t>
    <rPh sb="0" eb="5">
      <t>キンユウキカントウ</t>
    </rPh>
    <rPh sb="9" eb="11">
      <t>カリイレ</t>
    </rPh>
    <rPh sb="13" eb="15">
      <t>ヨテイ</t>
    </rPh>
    <rPh sb="16" eb="17">
      <t>ガク</t>
    </rPh>
    <phoneticPr fontId="3"/>
  </si>
  <si>
    <t>（借入を予定していない場合は「0」を入力）</t>
    <rPh sb="1" eb="2">
      <t>カ</t>
    </rPh>
    <phoneticPr fontId="2"/>
  </si>
  <si>
    <t>借入条件
補助事業取得財産の担保予定</t>
    <rPh sb="0" eb="2">
      <t>カリイレ</t>
    </rPh>
    <rPh sb="2" eb="4">
      <t>ジョウケン</t>
    </rPh>
    <phoneticPr fontId="3"/>
  </si>
  <si>
    <t>なし</t>
  </si>
  <si>
    <t>自己資金充当額</t>
    <rPh sb="0" eb="4">
      <t>ジコシキン</t>
    </rPh>
    <rPh sb="4" eb="6">
      <t>ジュウトウ</t>
    </rPh>
    <rPh sb="6" eb="7">
      <t>ガク</t>
    </rPh>
    <phoneticPr fontId="3"/>
  </si>
  <si>
    <t>収入金</t>
    <rPh sb="0" eb="3">
      <t>シュウニュウキン</t>
    </rPh>
    <phoneticPr fontId="3"/>
  </si>
  <si>
    <t>（収入金の見込みがない場合は「0」を入力）</t>
    <phoneticPr fontId="2"/>
  </si>
  <si>
    <r>
      <t xml:space="preserve">収入金の詳細
</t>
    </r>
    <r>
      <rPr>
        <sz val="9"/>
        <color theme="1"/>
        <rFont val="Yu Gothic"/>
        <family val="3"/>
        <charset val="128"/>
        <scheme val="minor"/>
      </rPr>
      <t>(収入金の見込みがある
場合のみ記載)</t>
    </r>
    <rPh sb="0" eb="3">
      <t>シュウニュウキン</t>
    </rPh>
    <rPh sb="4" eb="6">
      <t>ショウサイ</t>
    </rPh>
    <rPh sb="8" eb="11">
      <t>シュウニュウキン</t>
    </rPh>
    <rPh sb="12" eb="14">
      <t>ミコ</t>
    </rPh>
    <rPh sb="19" eb="21">
      <t>バアイ</t>
    </rPh>
    <rPh sb="23" eb="25">
      <t>キサイ</t>
    </rPh>
    <phoneticPr fontId="3"/>
  </si>
  <si>
    <t>資金計画の具体想定
（補助金が入金されるまでの資金繰り）</t>
    <rPh sb="0" eb="4">
      <t>シキンケイカク</t>
    </rPh>
    <rPh sb="5" eb="7">
      <t>グタイ</t>
    </rPh>
    <rPh sb="7" eb="9">
      <t>ソウテイ</t>
    </rPh>
    <rPh sb="11" eb="14">
      <t>ホジョキン</t>
    </rPh>
    <rPh sb="15" eb="17">
      <t>ニュウキン</t>
    </rPh>
    <rPh sb="23" eb="25">
      <t>シキン</t>
    </rPh>
    <rPh sb="25" eb="26">
      <t>グ</t>
    </rPh>
    <phoneticPr fontId="2"/>
  </si>
  <si>
    <t>自己資金で現預金が十分にあるため賄える</t>
  </si>
  <si>
    <t>免税事業者であるか否か</t>
    <rPh sb="0" eb="2">
      <t>メンゼイ</t>
    </rPh>
    <rPh sb="2" eb="5">
      <t>ジギョウシャ</t>
    </rPh>
    <rPh sb="9" eb="10">
      <t>イナ</t>
    </rPh>
    <phoneticPr fontId="3"/>
  </si>
  <si>
    <t>免税事業者でない</t>
    <rPh sb="0" eb="2">
      <t>メンゼイ</t>
    </rPh>
    <rPh sb="2" eb="5">
      <t>ジギョウシャ</t>
    </rPh>
    <phoneticPr fontId="2"/>
  </si>
  <si>
    <t>ハマカルアートプロジェクト2024 滞在制作型二次公募</t>
    <rPh sb="18" eb="27">
      <t>タイ</t>
    </rPh>
    <phoneticPr fontId="2"/>
  </si>
  <si>
    <t>＊ 補助対象経費について、公募要領の「１５．その他」に記載のとおり、原則、消費税等を除外して計上してください。</t>
    <phoneticPr fontId="2"/>
  </si>
  <si>
    <t>補助金交付申請額（税抜）の
積算根拠　※簡潔に記載して下さい</t>
    <rPh sb="14" eb="18">
      <t>セキサンコンキョ</t>
    </rPh>
    <rPh sb="20" eb="22">
      <t>カンケツ</t>
    </rPh>
    <rPh sb="23" eb="25">
      <t>キサイ</t>
    </rPh>
    <rPh sb="27" eb="28">
      <t>クダ</t>
    </rPh>
    <phoneticPr fontId="3"/>
  </si>
  <si>
    <t>人件費単価1</t>
    <phoneticPr fontId="2"/>
  </si>
  <si>
    <t>人件費単価2</t>
    <phoneticPr fontId="3"/>
  </si>
  <si>
    <t>人件費単価3</t>
    <rPh sb="0" eb="3">
      <t>ジンケンヒ</t>
    </rPh>
    <rPh sb="3" eb="5">
      <t>タンカ</t>
    </rPh>
    <phoneticPr fontId="3"/>
  </si>
  <si>
    <t>旅費</t>
    <rPh sb="0" eb="2">
      <t xml:space="preserve"> </t>
    </rPh>
    <phoneticPr fontId="3"/>
  </si>
  <si>
    <t>原材料・備品費</t>
    <rPh sb="0" eb="3">
      <t>ゲンザイリョウ</t>
    </rPh>
    <rPh sb="4" eb="7">
      <t>ビヒンヒ</t>
    </rPh>
    <phoneticPr fontId="3"/>
  </si>
  <si>
    <t>２．資金計画</t>
  </si>
  <si>
    <r>
      <rPr>
        <sz val="10"/>
        <color rgb="FF000000"/>
        <rFont val="Yu Gothic"/>
        <family val="3"/>
        <charset val="128"/>
        <scheme val="minor"/>
      </rPr>
      <t xml:space="preserve">収入金の詳細
</t>
    </r>
    <r>
      <rPr>
        <sz val="9"/>
        <color rgb="FF000000"/>
        <rFont val="Yu Gothic"/>
        <family val="3"/>
        <charset val="128"/>
        <scheme val="minor"/>
      </rPr>
      <t>(収入金の見込みがある
場合のみ記載)</t>
    </r>
  </si>
  <si>
    <t>資金計画の具体想定
（補助金が入金されるまでの資金繰り）</t>
  </si>
  <si>
    <t>（回答例）自己資金で現預金が十分にあるため賄える、借り入れで運転資金を賄える、等</t>
    <rPh sb="1" eb="4">
      <t>カイトウレイ</t>
    </rPh>
    <rPh sb="10" eb="13">
      <t>ゲンヨキン</t>
    </rPh>
    <rPh sb="14" eb="16">
      <t>ジュウブン</t>
    </rPh>
    <rPh sb="21" eb="22">
      <t>マカナ</t>
    </rPh>
    <rPh sb="30" eb="34">
      <t>ウンテンシキン</t>
    </rPh>
    <rPh sb="35" eb="36">
      <t>マカナ</t>
    </rPh>
    <rPh sb="39" eb="40">
      <t>ナド</t>
    </rPh>
    <phoneticPr fontId="2"/>
  </si>
  <si>
    <t>（様式２-２）</t>
    <rPh sb="1" eb="3">
      <t>ヨウシキ</t>
    </rPh>
    <phoneticPr fontId="3"/>
  </si>
  <si>
    <t>条件付き採択の場合の最低限必要経費版</t>
    <phoneticPr fontId="2"/>
  </si>
  <si>
    <t>＊ 作成は任意です。</t>
    <rPh sb="2" eb="4">
      <t>サクセイ</t>
    </rPh>
    <rPh sb="5" eb="7">
      <t>ニンイ</t>
    </rPh>
    <phoneticPr fontId="2"/>
  </si>
  <si>
    <r>
      <t>＊ 様式２-１の規模を100%としたとき、</t>
    </r>
    <r>
      <rPr>
        <u val="double"/>
        <sz val="10"/>
        <color theme="1"/>
        <rFont val="Yu Gothic"/>
        <family val="3"/>
        <charset val="128"/>
        <scheme val="minor"/>
      </rPr>
      <t>少なくとも70％以下まで縮小した計画としてください</t>
    </r>
    <r>
      <rPr>
        <sz val="10"/>
        <color theme="1"/>
        <rFont val="Yu Gothic"/>
        <family val="3"/>
        <charset val="128"/>
        <scheme val="minor"/>
      </rPr>
      <t>。</t>
    </r>
    <rPh sb="2" eb="4">
      <t>ヨウシキ</t>
    </rPh>
    <rPh sb="8" eb="10">
      <t>キボ</t>
    </rPh>
    <rPh sb="21" eb="22">
      <t>スク</t>
    </rPh>
    <rPh sb="37" eb="39">
      <t>ケイカク</t>
    </rPh>
    <phoneticPr fontId="2"/>
  </si>
  <si>
    <t>３．条件付き採択の場合の目標設定</t>
    <phoneticPr fontId="2"/>
  </si>
  <si>
    <t>＊ 満額採択の場合と比較し、目標設定に変更が生じる際には記載ください。</t>
    <phoneticPr fontId="2"/>
  </si>
  <si>
    <t>アウトプット目標（活動指標）</t>
    <phoneticPr fontId="2"/>
  </si>
  <si>
    <t>アウトカム目標（成果指標）</t>
    <phoneticPr fontId="2"/>
  </si>
  <si>
    <t>【手順に従って入力いただき、緑色のセルで算出された人件費単価を積算根拠としてください。】</t>
    <rPh sb="1" eb="3">
      <t>テジュン</t>
    </rPh>
    <rPh sb="4" eb="5">
      <t>シタガ</t>
    </rPh>
    <rPh sb="7" eb="9">
      <t>ニュウリョク</t>
    </rPh>
    <rPh sb="14" eb="16">
      <t>ミドリイロ</t>
    </rPh>
    <rPh sb="20" eb="22">
      <t>サンシュツ</t>
    </rPh>
    <rPh sb="25" eb="28">
      <t>ジンケンヒ</t>
    </rPh>
    <rPh sb="28" eb="30">
      <t>タンカ</t>
    </rPh>
    <rPh sb="31" eb="33">
      <t>セキサン</t>
    </rPh>
    <rPh sb="33" eb="35">
      <t>コンキョ</t>
    </rPh>
    <phoneticPr fontId="2"/>
  </si>
  <si>
    <t>時間単価計算表</t>
    <rPh sb="0" eb="2">
      <t>ジカン</t>
    </rPh>
    <rPh sb="2" eb="4">
      <t>タンカ</t>
    </rPh>
    <rPh sb="4" eb="6">
      <t>ケイサン</t>
    </rPh>
    <rPh sb="6" eb="7">
      <t>ヒョウ</t>
    </rPh>
    <phoneticPr fontId="9"/>
  </si>
  <si>
    <t>↓【手順①】最初にここを選択してください。項目選択によってグレーアウトするセルは入力不要です。</t>
    <rPh sb="2" eb="4">
      <t>テジュン</t>
    </rPh>
    <rPh sb="6" eb="8">
      <t>サイショ</t>
    </rPh>
    <rPh sb="12" eb="14">
      <t>センタク</t>
    </rPh>
    <rPh sb="21" eb="23">
      <t>コウモク</t>
    </rPh>
    <rPh sb="23" eb="25">
      <t>センタク</t>
    </rPh>
    <rPh sb="40" eb="42">
      <t>ニュウリョク</t>
    </rPh>
    <rPh sb="42" eb="44">
      <t>フヨウ</t>
    </rPh>
    <phoneticPr fontId="9"/>
  </si>
  <si>
    <t>①　日本年金機構が発行する「標準報酬決定通知書」の有・無の確認</t>
    <rPh sb="2" eb="4">
      <t>ニホン</t>
    </rPh>
    <rPh sb="4" eb="6">
      <t>ネンキン</t>
    </rPh>
    <rPh sb="6" eb="8">
      <t>キコウ</t>
    </rPh>
    <rPh sb="9" eb="11">
      <t>ハッコウ</t>
    </rPh>
    <rPh sb="14" eb="16">
      <t>ヒョウジュン</t>
    </rPh>
    <rPh sb="16" eb="18">
      <t>ホウシュウ</t>
    </rPh>
    <rPh sb="18" eb="20">
      <t>ケッテイ</t>
    </rPh>
    <rPh sb="20" eb="22">
      <t>ツウチ</t>
    </rPh>
    <rPh sb="22" eb="23">
      <t>ショ</t>
    </rPh>
    <rPh sb="25" eb="26">
      <t>アリ</t>
    </rPh>
    <rPh sb="27" eb="28">
      <t>ム</t>
    </rPh>
    <rPh sb="29" eb="31">
      <t>カクニン</t>
    </rPh>
    <phoneticPr fontId="9"/>
  </si>
  <si>
    <t>無</t>
  </si>
  <si>
    <t>※人件費単価の証拠書類として、業務日誌を提出する際（初回）は、「標準報酬決定通知書」の提出が必要です。</t>
    <rPh sb="1" eb="4">
      <t>ジンケンヒ</t>
    </rPh>
    <rPh sb="4" eb="6">
      <t>タンカ</t>
    </rPh>
    <rPh sb="7" eb="9">
      <t>ショウコ</t>
    </rPh>
    <rPh sb="9" eb="11">
      <t>ショルイ</t>
    </rPh>
    <rPh sb="15" eb="17">
      <t>ギョウム</t>
    </rPh>
    <rPh sb="17" eb="19">
      <t>ニッシ</t>
    </rPh>
    <rPh sb="20" eb="22">
      <t>テイシュツ</t>
    </rPh>
    <rPh sb="24" eb="25">
      <t>サイ</t>
    </rPh>
    <rPh sb="26" eb="28">
      <t>ショカイ</t>
    </rPh>
    <rPh sb="32" eb="34">
      <t>ヒョウジュン</t>
    </rPh>
    <rPh sb="34" eb="36">
      <t>ホウシュウ</t>
    </rPh>
    <rPh sb="36" eb="41">
      <t>ケッテイツウチショ</t>
    </rPh>
    <rPh sb="43" eb="45">
      <t>テイシュツ</t>
    </rPh>
    <rPh sb="46" eb="48">
      <t>ヒツヨウ</t>
    </rPh>
    <phoneticPr fontId="9"/>
  </si>
  <si>
    <t>　 稼働開始日によっては、2023年度分（2023年9月1日～2024年8月31日）と、2024年度分（2024年9月1日～2025年8月31日）の両方の提出が必要です。</t>
    <rPh sb="2" eb="4">
      <t>カドウ</t>
    </rPh>
    <rPh sb="4" eb="6">
      <t>カイシ</t>
    </rPh>
    <rPh sb="6" eb="7">
      <t>ビ</t>
    </rPh>
    <rPh sb="77" eb="79">
      <t>テイシュツ</t>
    </rPh>
    <rPh sb="80" eb="82">
      <t>ヒツヨウ</t>
    </rPh>
    <phoneticPr fontId="2"/>
  </si>
  <si>
    <t xml:space="preserve"> 　「標準報酬決定通知書」が無い場合、勤務時間数、報酬額、通勤交通費が記載されている雇用契約書などを根拠資料として提出いただきます。</t>
    <rPh sb="3" eb="5">
      <t>ヒョウジュン</t>
    </rPh>
    <rPh sb="5" eb="7">
      <t>ホウシュウ</t>
    </rPh>
    <rPh sb="7" eb="9">
      <t>ケッテイ</t>
    </rPh>
    <rPh sb="9" eb="11">
      <t>ツウチ</t>
    </rPh>
    <rPh sb="11" eb="12">
      <t>ショ</t>
    </rPh>
    <rPh sb="14" eb="15">
      <t>ナ</t>
    </rPh>
    <rPh sb="16" eb="18">
      <t>バアイ</t>
    </rPh>
    <rPh sb="19" eb="21">
      <t>キンム</t>
    </rPh>
    <rPh sb="21" eb="23">
      <t>ジカン</t>
    </rPh>
    <rPh sb="23" eb="24">
      <t>スウ</t>
    </rPh>
    <rPh sb="25" eb="28">
      <t>ホウシュウガク</t>
    </rPh>
    <rPh sb="29" eb="31">
      <t>ツウキン</t>
    </rPh>
    <rPh sb="31" eb="34">
      <t>コウツウヒ</t>
    </rPh>
    <rPh sb="35" eb="37">
      <t>キサイ</t>
    </rPh>
    <rPh sb="42" eb="44">
      <t>コヨウ</t>
    </rPh>
    <rPh sb="44" eb="47">
      <t>ケイヤクショ</t>
    </rPh>
    <rPh sb="50" eb="52">
      <t>コンキョ</t>
    </rPh>
    <rPh sb="52" eb="54">
      <t>シリョウ</t>
    </rPh>
    <rPh sb="57" eb="59">
      <t>テイシュツ</t>
    </rPh>
    <phoneticPr fontId="9"/>
  </si>
  <si>
    <t>↓【手順②】黄色いセル（③）に稼働予定の人員の標準報酬月額を入力してください。（単位：円）また、青いセル（②）に賞与回数を入力してください。</t>
    <rPh sb="2" eb="4">
      <t>テジュン</t>
    </rPh>
    <rPh sb="6" eb="8">
      <t>キイロ</t>
    </rPh>
    <rPh sb="15" eb="17">
      <t>カドウ</t>
    </rPh>
    <rPh sb="17" eb="19">
      <t>ヨテイ</t>
    </rPh>
    <rPh sb="20" eb="22">
      <t>ジンイン</t>
    </rPh>
    <rPh sb="23" eb="25">
      <t>ヒョウジュン</t>
    </rPh>
    <rPh sb="25" eb="29">
      <t>ホウシュウゲツガク</t>
    </rPh>
    <rPh sb="30" eb="32">
      <t>ニュウリョク</t>
    </rPh>
    <rPh sb="40" eb="42">
      <t>タンイ</t>
    </rPh>
    <rPh sb="43" eb="44">
      <t>エン</t>
    </rPh>
    <rPh sb="48" eb="49">
      <t>アオ</t>
    </rPh>
    <rPh sb="56" eb="58">
      <t>ショウヨ</t>
    </rPh>
    <rPh sb="58" eb="60">
      <t>カイスウ</t>
    </rPh>
    <rPh sb="61" eb="63">
      <t>ニュウリョク</t>
    </rPh>
    <phoneticPr fontId="2"/>
  </si>
  <si>
    <t>1.健保等級適用者を選択された方（2023年度分）</t>
  </si>
  <si>
    <t>2023年度分　保険等級単価　計算結果</t>
  </si>
  <si>
    <t>②　賞与回数を選択</t>
    <rPh sb="2" eb="4">
      <t>ショウヨ</t>
    </rPh>
    <rPh sb="4" eb="6">
      <t>カイスウ</t>
    </rPh>
    <rPh sb="7" eb="9">
      <t>センタク</t>
    </rPh>
    <phoneticPr fontId="9"/>
  </si>
  <si>
    <t>③　標準報酬月額</t>
    <rPh sb="2" eb="4">
      <t>ヒョウジュン</t>
    </rPh>
    <rPh sb="4" eb="6">
      <t>ホウシュウ</t>
    </rPh>
    <rPh sb="6" eb="8">
      <t>ゲツガク</t>
    </rPh>
    <phoneticPr fontId="9"/>
  </si>
  <si>
    <t>等級</t>
    <rPh sb="0" eb="2">
      <t>トウキュウ</t>
    </rPh>
    <phoneticPr fontId="9"/>
  </si>
  <si>
    <t>時間単価</t>
    <rPh sb="0" eb="2">
      <t>ジカン</t>
    </rPh>
    <rPh sb="2" eb="4">
      <t>タンカ</t>
    </rPh>
    <phoneticPr fontId="9"/>
  </si>
  <si>
    <t>０回</t>
    <phoneticPr fontId="2"/>
  </si>
  <si>
    <t>1.健保等級適用者を選択された方（2024年度分）</t>
  </si>
  <si>
    <t>2024年度分　保険等級単価　計算結果</t>
  </si>
  <si>
    <t>０回</t>
  </si>
  <si>
    <t>↓【手順②】赤文字に従って必要項目を選択あるいは入力してください。</t>
    <rPh sb="2" eb="4">
      <t>テジュン</t>
    </rPh>
    <rPh sb="6" eb="9">
      <t>アカモジ</t>
    </rPh>
    <rPh sb="10" eb="11">
      <t>シタガ</t>
    </rPh>
    <rPh sb="13" eb="17">
      <t>ヒツヨウコウモク</t>
    </rPh>
    <rPh sb="18" eb="20">
      <t>センタク</t>
    </rPh>
    <rPh sb="24" eb="26">
      <t>ニュウリョク</t>
    </rPh>
    <phoneticPr fontId="2"/>
  </si>
  <si>
    <t>2．健保等級非適用者を選択された方</t>
    <rPh sb="11" eb="13">
      <t>センタク</t>
    </rPh>
    <rPh sb="16" eb="17">
      <t>カタ</t>
    </rPh>
    <phoneticPr fontId="3"/>
  </si>
  <si>
    <t>2-1.年俸制を選択された方</t>
    <rPh sb="4" eb="7">
      <t>ネンポウセイ</t>
    </rPh>
    <rPh sb="8" eb="10">
      <t>センタク</t>
    </rPh>
    <rPh sb="13" eb="14">
      <t>カタ</t>
    </rPh>
    <phoneticPr fontId="3"/>
  </si>
  <si>
    <t>2-3.日給制、2-4.時給制を選択された方</t>
    <rPh sb="4" eb="6">
      <t>ニッキュウ</t>
    </rPh>
    <rPh sb="6" eb="7">
      <t>セイ</t>
    </rPh>
    <rPh sb="12" eb="15">
      <t>ジキュウセイ</t>
    </rPh>
    <rPh sb="16" eb="18">
      <t>センタク</t>
    </rPh>
    <rPh sb="21" eb="22">
      <t>カタ</t>
    </rPh>
    <phoneticPr fontId="3"/>
  </si>
  <si>
    <t>②　報酬制度</t>
    <rPh sb="2" eb="4">
      <t>ホウシュウ</t>
    </rPh>
    <rPh sb="4" eb="6">
      <t>セイド</t>
    </rPh>
    <phoneticPr fontId="3"/>
  </si>
  <si>
    <t>③　報酬額入力</t>
    <rPh sb="2" eb="4">
      <t>ホウシュウ</t>
    </rPh>
    <rPh sb="4" eb="5">
      <t>ガク</t>
    </rPh>
    <rPh sb="5" eb="7">
      <t>ニュウリョク</t>
    </rPh>
    <phoneticPr fontId="3"/>
  </si>
  <si>
    <t>年間勤務月数を入力</t>
    <rPh sb="7" eb="9">
      <t>ニュウリョク</t>
    </rPh>
    <phoneticPr fontId="3"/>
  </si>
  <si>
    <t>※契約書などに記載の通勤交通費と、所定労働時間を入力してください</t>
    <rPh sb="1" eb="4">
      <t>ケイヤクショ</t>
    </rPh>
    <rPh sb="7" eb="9">
      <t>キサイ</t>
    </rPh>
    <rPh sb="10" eb="12">
      <t>ツウキン</t>
    </rPh>
    <rPh sb="12" eb="15">
      <t>コウツウヒ</t>
    </rPh>
    <rPh sb="17" eb="19">
      <t>ショテイ</t>
    </rPh>
    <rPh sb="19" eb="21">
      <t>ロウドウ</t>
    </rPh>
    <rPh sb="21" eb="23">
      <t>ジカン</t>
    </rPh>
    <rPh sb="24" eb="26">
      <t>ニュウリョク</t>
    </rPh>
    <phoneticPr fontId="3"/>
  </si>
  <si>
    <t>2-2.月給制</t>
  </si>
  <si>
    <t>か月</t>
    <rPh sb="1" eb="2">
      <t>ゲツ</t>
    </rPh>
    <phoneticPr fontId="3"/>
  </si>
  <si>
    <t>通勤交通費選択</t>
    <rPh sb="0" eb="2">
      <t>ツウキン</t>
    </rPh>
    <rPh sb="2" eb="5">
      <t>コウツウヒ</t>
    </rPh>
    <rPh sb="5" eb="7">
      <t>センタク</t>
    </rPh>
    <phoneticPr fontId="3"/>
  </si>
  <si>
    <t>1日の交通費</t>
  </si>
  <si>
    <t>保険等級単価　計算結果</t>
    <rPh sb="7" eb="9">
      <t>ケイサン</t>
    </rPh>
    <rPh sb="9" eb="11">
      <t>ケッカ</t>
    </rPh>
    <phoneticPr fontId="3"/>
  </si>
  <si>
    <t>1日の所定労働時間を入力</t>
    <rPh sb="10" eb="12">
      <t>ニュウリョク</t>
    </rPh>
    <phoneticPr fontId="3"/>
  </si>
  <si>
    <t>時間</t>
    <rPh sb="0" eb="2">
      <t>ジカン</t>
    </rPh>
    <phoneticPr fontId="3"/>
  </si>
  <si>
    <t>等級</t>
    <rPh sb="0" eb="2">
      <t>トウキュウ</t>
    </rPh>
    <phoneticPr fontId="3"/>
  </si>
  <si>
    <t>時間単価</t>
    <rPh sb="0" eb="2">
      <t>ジカン</t>
    </rPh>
    <rPh sb="2" eb="4">
      <t>タンカ</t>
    </rPh>
    <phoneticPr fontId="3"/>
  </si>
  <si>
    <t>集計用（本番シートでは隠す＆編集不可領域）↓↓</t>
    <rPh sb="0" eb="3">
      <t>シュウケイヨウ</t>
    </rPh>
    <rPh sb="4" eb="6">
      <t>ホンバン</t>
    </rPh>
    <rPh sb="11" eb="12">
      <t>カク</t>
    </rPh>
    <rPh sb="14" eb="16">
      <t>ヘンシュウ</t>
    </rPh>
    <rPh sb="16" eb="18">
      <t>フカ</t>
    </rPh>
    <rPh sb="18" eb="20">
      <t>リョウイキ</t>
    </rPh>
    <phoneticPr fontId="3"/>
  </si>
  <si>
    <t>健保等級適用者</t>
  </si>
  <si>
    <t>等級単価</t>
  </si>
  <si>
    <t>健保等級適格者以外(年俸制・月給制)</t>
  </si>
  <si>
    <t>労務費単価(円/時間)</t>
  </si>
  <si>
    <t>等級</t>
  </si>
  <si>
    <t>報酬月額</t>
  </si>
  <si>
    <t>A.賞与なし、年4回以上</t>
  </si>
  <si>
    <t>B.1～3回</t>
  </si>
  <si>
    <t>月給範囲額</t>
  </si>
  <si>
    <t>以上</t>
  </si>
  <si>
    <t>未満</t>
  </si>
  <si>
    <t>（任意でご活用ください）</t>
    <rPh sb="1" eb="3">
      <t>ニンイ</t>
    </rPh>
    <rPh sb="5" eb="7">
      <t>カツヨウ</t>
    </rPh>
    <phoneticPr fontId="2"/>
  </si>
  <si>
    <t>計（税込）
補助事業に要する経費</t>
    <rPh sb="0" eb="1">
      <t>ケイ</t>
    </rPh>
    <rPh sb="2" eb="4">
      <t>ゼイコ</t>
    </rPh>
    <phoneticPr fontId="2"/>
  </si>
  <si>
    <t>計（税抜）
補助対象経費</t>
    <rPh sb="0" eb="1">
      <t>ケイ</t>
    </rPh>
    <rPh sb="2" eb="4">
      <t>ゼイヌキ</t>
    </rPh>
    <phoneticPr fontId="2"/>
  </si>
  <si>
    <t>計（税抜）
補助金交付申請額</t>
    <rPh sb="0" eb="1">
      <t>ケイ</t>
    </rPh>
    <rPh sb="2" eb="4">
      <t>ゼイヌキ</t>
    </rPh>
    <rPh sb="6" eb="9">
      <t>ホジョキン</t>
    </rPh>
    <rPh sb="9" eb="11">
      <t>コウフ</t>
    </rPh>
    <rPh sb="11" eb="13">
      <t>シンセイ</t>
    </rPh>
    <rPh sb="13" eb="14">
      <t>ガク</t>
    </rPh>
    <phoneticPr fontId="2"/>
  </si>
  <si>
    <t>🔻編集エリア（入力例を参考に、青文字の内容を適宜変更ください。「Ⅱ．その他経費」の課目は必要に応じて追加ください。）</t>
    <rPh sb="2" eb="4">
      <t>ヘンシュウ</t>
    </rPh>
    <rPh sb="8" eb="11">
      <t>ニュウリョクレイ</t>
    </rPh>
    <rPh sb="12" eb="14">
      <t>サンコウ</t>
    </rPh>
    <rPh sb="16" eb="19">
      <t>アオモジ</t>
    </rPh>
    <rPh sb="20" eb="22">
      <t>ナイヨウ</t>
    </rPh>
    <rPh sb="23" eb="25">
      <t>テキギ</t>
    </rPh>
    <rPh sb="25" eb="27">
      <t>ヘンコウ</t>
    </rPh>
    <rPh sb="42" eb="44">
      <t>カモク</t>
    </rPh>
    <rPh sb="45" eb="47">
      <t>ヒツヨウ</t>
    </rPh>
    <rPh sb="48" eb="49">
      <t>オウ</t>
    </rPh>
    <rPh sb="51" eb="53">
      <t>ツイカ</t>
    </rPh>
    <phoneticPr fontId="2"/>
  </si>
  <si>
    <t>業務名</t>
    <rPh sb="0" eb="2">
      <t>ギョウム</t>
    </rPh>
    <rPh sb="2" eb="3">
      <t>メイ</t>
    </rPh>
    <phoneticPr fontId="2"/>
  </si>
  <si>
    <t>業務詳細</t>
    <rPh sb="0" eb="2">
      <t>ギョウム</t>
    </rPh>
    <rPh sb="2" eb="4">
      <t>ショウサイ</t>
    </rPh>
    <phoneticPr fontId="2"/>
  </si>
  <si>
    <t>補助金
経費科目</t>
    <rPh sb="0" eb="3">
      <t>ホジョキン</t>
    </rPh>
    <rPh sb="4" eb="8">
      <t>ケイヒカモク</t>
    </rPh>
    <phoneticPr fontId="2"/>
  </si>
  <si>
    <t>単価</t>
    <rPh sb="0" eb="2">
      <t>タンカ</t>
    </rPh>
    <phoneticPr fontId="2"/>
  </si>
  <si>
    <t>数量1</t>
    <rPh sb="0" eb="2">
      <t>スウリョウ</t>
    </rPh>
    <phoneticPr fontId="2"/>
  </si>
  <si>
    <t>単位</t>
    <rPh sb="0" eb="2">
      <t>タンイ</t>
    </rPh>
    <phoneticPr fontId="2"/>
  </si>
  <si>
    <t>数量2</t>
    <rPh sb="0" eb="2">
      <t>スウリョウ</t>
    </rPh>
    <phoneticPr fontId="2"/>
  </si>
  <si>
    <t>数量3</t>
    <rPh sb="0" eb="2">
      <t>スウリョウ</t>
    </rPh>
    <phoneticPr fontId="2"/>
  </si>
  <si>
    <t>備考</t>
    <rPh sb="0" eb="2">
      <t>ビコウ</t>
    </rPh>
    <phoneticPr fontId="2"/>
  </si>
  <si>
    <t>Ⅰ．人件費</t>
    <phoneticPr fontId="2"/>
  </si>
  <si>
    <t>人件費</t>
    <rPh sb="0" eb="3">
      <t>ジンケンヒ</t>
    </rPh>
    <phoneticPr fontId="2"/>
  </si>
  <si>
    <t>※健保等級に合わせて計算</t>
    <rPh sb="1" eb="3">
      <t>ケンポ</t>
    </rPh>
    <rPh sb="3" eb="5">
      <t>トウキュウ</t>
    </rPh>
    <rPh sb="6" eb="7">
      <t>ア</t>
    </rPh>
    <rPh sb="10" eb="12">
      <t>ケイサン</t>
    </rPh>
    <phoneticPr fontId="2"/>
  </si>
  <si>
    <t>▼健保等級単価</t>
    <rPh sb="1" eb="3">
      <t>ケンポ</t>
    </rPh>
    <rPh sb="3" eb="5">
      <t>トウキュウ</t>
    </rPh>
    <rPh sb="5" eb="7">
      <t>タンカ</t>
    </rPh>
    <phoneticPr fontId="2"/>
  </si>
  <si>
    <t>▼人件費は不課税</t>
    <rPh sb="1" eb="4">
      <t>ジンケンヒ</t>
    </rPh>
    <rPh sb="5" eb="8">
      <t>フカゼイ</t>
    </rPh>
    <phoneticPr fontId="2"/>
  </si>
  <si>
    <t>マネージャーA</t>
    <phoneticPr fontId="2"/>
  </si>
  <si>
    <t>人件費</t>
    <phoneticPr fontId="2"/>
  </si>
  <si>
    <t>時間</t>
    <rPh sb="0" eb="2">
      <t>ジカン</t>
    </rPh>
    <phoneticPr fontId="2"/>
  </si>
  <si>
    <t>日</t>
    <rPh sb="0" eb="1">
      <t>ニチ</t>
    </rPh>
    <phoneticPr fontId="2"/>
  </si>
  <si>
    <t>ヶ月</t>
    <rPh sb="1" eb="2">
      <t>ゲツ</t>
    </rPh>
    <phoneticPr fontId="2"/>
  </si>
  <si>
    <t>メンバーB</t>
    <phoneticPr fontId="2"/>
  </si>
  <si>
    <t>メンバーC</t>
    <phoneticPr fontId="2"/>
  </si>
  <si>
    <t>Ⅱ．その他経費</t>
    <phoneticPr fontId="2"/>
  </si>
  <si>
    <t>旅費</t>
    <rPh sb="0" eb="2">
      <t>リョヒ</t>
    </rPh>
    <phoneticPr fontId="2"/>
  </si>
  <si>
    <t>◯月◯日の撮影</t>
    <rPh sb="1" eb="2">
      <t>ガツ</t>
    </rPh>
    <rPh sb="3" eb="4">
      <t>ニチ</t>
    </rPh>
    <rPh sb="5" eb="7">
      <t>サツエイ</t>
    </rPh>
    <phoneticPr fontId="2"/>
  </si>
  <si>
    <t>レンタカー代（旅費規程あり）</t>
    <rPh sb="7" eb="11">
      <t>リョヒキテイ</t>
    </rPh>
    <phoneticPr fontId="2"/>
  </si>
  <si>
    <t>日／台</t>
    <rPh sb="2" eb="3">
      <t>ダイ</t>
    </rPh>
    <phoneticPr fontId="2"/>
  </si>
  <si>
    <t>日程</t>
  </si>
  <si>
    <t>式</t>
    <rPh sb="0" eb="1">
      <t>シキ</t>
    </rPh>
    <phoneticPr fontId="2"/>
  </si>
  <si>
    <t>ガソリン代（旅費規程あり）</t>
    <rPh sb="4" eb="5">
      <t>ダイ</t>
    </rPh>
    <phoneticPr fontId="2"/>
  </si>
  <si>
    <t>宿泊代</t>
    <phoneticPr fontId="2"/>
  </si>
  <si>
    <t>日</t>
  </si>
  <si>
    <t>人</t>
    <rPh sb="0" eb="1">
      <t>ニン</t>
    </rPh>
    <phoneticPr fontId="2"/>
  </si>
  <si>
    <t>新幹線代</t>
    <phoneticPr fontId="2"/>
  </si>
  <si>
    <t>往復</t>
    <rPh sb="0" eb="2">
      <t>オウフク</t>
    </rPh>
    <phoneticPr fontId="2"/>
  </si>
  <si>
    <t>駅Aー駅B間往復料金：○○円（税込）</t>
    <rPh sb="0" eb="1">
      <t>エキ</t>
    </rPh>
    <rPh sb="3" eb="4">
      <t>エキ</t>
    </rPh>
    <rPh sb="5" eb="6">
      <t>アイダ</t>
    </rPh>
    <rPh sb="6" eb="8">
      <t>オウフク</t>
    </rPh>
    <rPh sb="8" eb="10">
      <t>リョウキン</t>
    </rPh>
    <rPh sb="13" eb="14">
      <t>エン</t>
    </rPh>
    <rPh sb="15" eb="17">
      <t>ゼイコ</t>
    </rPh>
    <phoneticPr fontId="2"/>
  </si>
  <si>
    <t>マイクロバス1泊2日×3日程</t>
    <phoneticPr fontId="2"/>
  </si>
  <si>
    <t>◯月◯日～〇月〇日までの滞在</t>
    <rPh sb="1" eb="2">
      <t>ガツ</t>
    </rPh>
    <rPh sb="3" eb="4">
      <t>ニチ</t>
    </rPh>
    <rPh sb="6" eb="7">
      <t>ガツ</t>
    </rPh>
    <rPh sb="8" eb="9">
      <t>ニチ</t>
    </rPh>
    <rPh sb="12" eb="14">
      <t>タイザイ</t>
    </rPh>
    <phoneticPr fontId="2"/>
  </si>
  <si>
    <t>会議費</t>
    <rPh sb="0" eb="3">
      <t>カイギヒ</t>
    </rPh>
    <phoneticPr fontId="2"/>
  </si>
  <si>
    <t>会場借料</t>
    <rPh sb="0" eb="2">
      <t>カイジョウ</t>
    </rPh>
    <rPh sb="2" eb="4">
      <t>シャクリョウ</t>
    </rPh>
    <phoneticPr fontId="2"/>
  </si>
  <si>
    <t>〇月〇日の撮影　会場費</t>
    <rPh sb="5" eb="7">
      <t>サツエイ</t>
    </rPh>
    <rPh sb="8" eb="11">
      <t>カイジョウヒ</t>
    </rPh>
    <phoneticPr fontId="2"/>
  </si>
  <si>
    <t>日程</t>
    <phoneticPr fontId="2"/>
  </si>
  <si>
    <t>場所：○○</t>
    <phoneticPr fontId="2"/>
  </si>
  <si>
    <t>〇月〇日の上映会　会場費</t>
    <rPh sb="9" eb="12">
      <t>カイジョウヒ</t>
    </rPh>
    <phoneticPr fontId="2"/>
  </si>
  <si>
    <t>弁当代</t>
    <rPh sb="0" eb="2">
      <t>ベントウ</t>
    </rPh>
    <rPh sb="2" eb="3">
      <t>ダイ</t>
    </rPh>
    <phoneticPr fontId="2"/>
  </si>
  <si>
    <t>◯月◯日のロケハン　弁当代</t>
    <rPh sb="1" eb="2">
      <t>ガツ</t>
    </rPh>
    <rPh sb="3" eb="4">
      <t>ニチ</t>
    </rPh>
    <rPh sb="10" eb="13">
      <t>ベントウダイ</t>
    </rPh>
    <phoneticPr fontId="2"/>
  </si>
  <si>
    <t>食／日</t>
    <rPh sb="0" eb="1">
      <t>ショク</t>
    </rPh>
    <rPh sb="2" eb="3">
      <t>ニチ</t>
    </rPh>
    <phoneticPr fontId="2"/>
  </si>
  <si>
    <t>◯月◯日の撮影　弁当代</t>
    <rPh sb="1" eb="2">
      <t>ガツ</t>
    </rPh>
    <rPh sb="3" eb="4">
      <t>ニチ</t>
    </rPh>
    <rPh sb="5" eb="7">
      <t>サツエイ</t>
    </rPh>
    <rPh sb="8" eb="11">
      <t>ベントウダイ</t>
    </rPh>
    <phoneticPr fontId="2"/>
  </si>
  <si>
    <t>謝金</t>
    <phoneticPr fontId="2"/>
  </si>
  <si>
    <t>専門家A（〇〇氏）</t>
    <rPh sb="0" eb="3">
      <t>センモンカ</t>
    </rPh>
    <rPh sb="7" eb="8">
      <t>シ</t>
    </rPh>
    <phoneticPr fontId="2"/>
  </si>
  <si>
    <t>経産省謝金単価表　大学教授級１／勤続17 年以上程度：7,900円</t>
    <rPh sb="0" eb="3">
      <t>ケイサンショウ</t>
    </rPh>
    <rPh sb="3" eb="5">
      <t>シャキン</t>
    </rPh>
    <rPh sb="5" eb="7">
      <t>タンカ</t>
    </rPh>
    <rPh sb="7" eb="8">
      <t>ヒョウ</t>
    </rPh>
    <rPh sb="16" eb="18">
      <t>キンゾク</t>
    </rPh>
    <rPh sb="24" eb="26">
      <t>テイド</t>
    </rPh>
    <rPh sb="32" eb="33">
      <t>エン</t>
    </rPh>
    <phoneticPr fontId="2"/>
  </si>
  <si>
    <t>企画設計相談</t>
    <rPh sb="0" eb="4">
      <t>キカクセッケイ</t>
    </rPh>
    <rPh sb="4" eb="6">
      <t>ソウダン</t>
    </rPh>
    <phoneticPr fontId="2"/>
  </si>
  <si>
    <t>謝金</t>
    <rPh sb="0" eb="2">
      <t>シャキン</t>
    </rPh>
    <phoneticPr fontId="2"/>
  </si>
  <si>
    <t>時間</t>
  </si>
  <si>
    <t>回</t>
    <rPh sb="0" eb="1">
      <t>カイ</t>
    </rPh>
    <phoneticPr fontId="2"/>
  </si>
  <si>
    <t>審査員</t>
    <rPh sb="0" eb="3">
      <t>シンサイン</t>
    </rPh>
    <phoneticPr fontId="2"/>
  </si>
  <si>
    <t>専門家B（〇〇氏）</t>
    <rPh sb="0" eb="3">
      <t>センモンカ</t>
    </rPh>
    <rPh sb="7" eb="8">
      <t>シ</t>
    </rPh>
    <phoneticPr fontId="2"/>
  </si>
  <si>
    <t>経産省謝金単価表　大学教授級 2／部長級程度：7,000円</t>
    <rPh sb="0" eb="3">
      <t>ケイサンショウ</t>
    </rPh>
    <rPh sb="3" eb="5">
      <t>シャキン</t>
    </rPh>
    <rPh sb="5" eb="7">
      <t>タンカ</t>
    </rPh>
    <rPh sb="7" eb="8">
      <t>ヒョウ</t>
    </rPh>
    <rPh sb="17" eb="20">
      <t>ブチョウキュウ</t>
    </rPh>
    <rPh sb="20" eb="22">
      <t>テイド</t>
    </rPh>
    <phoneticPr fontId="2"/>
  </si>
  <si>
    <t>補助員人件費</t>
    <phoneticPr fontId="2"/>
  </si>
  <si>
    <t>※時給単価で計算</t>
    <rPh sb="1" eb="3">
      <t>ジキュウ</t>
    </rPh>
    <rPh sb="3" eb="5">
      <t>タンカ</t>
    </rPh>
    <rPh sb="6" eb="8">
      <t>ケイサン</t>
    </rPh>
    <phoneticPr fontId="2"/>
  </si>
  <si>
    <t>アルバイト人員A</t>
    <rPh sb="5" eb="7">
      <t>ジンイン</t>
    </rPh>
    <phoneticPr fontId="2"/>
  </si>
  <si>
    <t>○○費</t>
    <rPh sb="2" eb="3">
      <t>ヒ</t>
    </rPh>
    <phoneticPr fontId="2"/>
  </si>
  <si>
    <t>あ</t>
    <phoneticPr fontId="2"/>
  </si>
  <si>
    <t>Ⅲ．委託・外注費</t>
    <phoneticPr fontId="2"/>
  </si>
  <si>
    <t>法人A</t>
    <phoneticPr fontId="2"/>
  </si>
  <si>
    <t>動画編集</t>
    <phoneticPr fontId="2"/>
  </si>
  <si>
    <t>委託費</t>
    <rPh sb="0" eb="3">
      <t>イタクヒ</t>
    </rPh>
    <phoneticPr fontId="2"/>
  </si>
  <si>
    <t>式</t>
    <phoneticPr fontId="2"/>
  </si>
  <si>
    <t>WEBサイト構築</t>
    <phoneticPr fontId="2"/>
  </si>
  <si>
    <t>法人B</t>
    <phoneticPr fontId="2"/>
  </si>
  <si>
    <t>広報支援</t>
    <rPh sb="0" eb="4">
      <t>コウホウシエン</t>
    </rPh>
    <phoneticPr fontId="2"/>
  </si>
  <si>
    <t>Ⅰ．人件費（不課税） 小計</t>
    <rPh sb="6" eb="9">
      <t>フカゼイ</t>
    </rPh>
    <phoneticPr fontId="2"/>
  </si>
  <si>
    <t>Ⅱ．その他経費（課税分）　小計</t>
    <rPh sb="8" eb="10">
      <t>カゼイ</t>
    </rPh>
    <rPh sb="10" eb="11">
      <t>ブン</t>
    </rPh>
    <rPh sb="13" eb="15">
      <t>ショウケイ</t>
    </rPh>
    <phoneticPr fontId="2"/>
  </si>
  <si>
    <t>Ⅲ．委託・外注費（課税分）　小計</t>
    <phoneticPr fontId="2"/>
  </si>
  <si>
    <t>一般管理費 ※本事業では積算不可</t>
    <rPh sb="0" eb="2">
      <t>イッパン</t>
    </rPh>
    <rPh sb="2" eb="5">
      <t>カンリヒ</t>
    </rPh>
    <rPh sb="7" eb="8">
      <t>ホン</t>
    </rPh>
    <rPh sb="8" eb="10">
      <t>ジギョウ</t>
    </rPh>
    <rPh sb="12" eb="14">
      <t>セキサン</t>
    </rPh>
    <rPh sb="14" eb="16">
      <t>フカ</t>
    </rPh>
    <phoneticPr fontId="2"/>
  </si>
  <si>
    <t>（不課税分）　税抜小計</t>
    <rPh sb="1" eb="2">
      <t>フ</t>
    </rPh>
    <rPh sb="2" eb="4">
      <t>カゼイ</t>
    </rPh>
    <rPh sb="4" eb="5">
      <t>ブン</t>
    </rPh>
    <rPh sb="7" eb="9">
      <t>ゼイヌ</t>
    </rPh>
    <rPh sb="9" eb="11">
      <t>ショウケイ</t>
    </rPh>
    <phoneticPr fontId="2"/>
  </si>
  <si>
    <t>（課税分）　税抜小計</t>
    <rPh sb="6" eb="8">
      <t>ゼイヌキ</t>
    </rPh>
    <rPh sb="8" eb="10">
      <t>ショウケイ</t>
    </rPh>
    <phoneticPr fontId="2"/>
  </si>
  <si>
    <t>補助対象経費合計（税抜合計）</t>
    <rPh sb="0" eb="4">
      <t>ホジョタイショウ</t>
    </rPh>
    <rPh sb="4" eb="6">
      <t>ケイヒ</t>
    </rPh>
    <rPh sb="6" eb="8">
      <t>ゴウケイ</t>
    </rPh>
    <phoneticPr fontId="2"/>
  </si>
  <si>
    <t>―</t>
    <phoneticPr fontId="2"/>
  </si>
  <si>
    <t>消費税</t>
    <rPh sb="0" eb="3">
      <t>ショウヒゼイ</t>
    </rPh>
    <phoneticPr fontId="2"/>
  </si>
  <si>
    <t>補助事業に要する経費（税込み合計）</t>
    <phoneticPr fontId="2"/>
  </si>
  <si>
    <t>補助総額（上限）</t>
    <rPh sb="0" eb="2">
      <t>ホジョ</t>
    </rPh>
    <rPh sb="2" eb="4">
      <t>ソウガク</t>
    </rPh>
    <rPh sb="5" eb="7">
      <t>ジョウゲン</t>
    </rPh>
    <phoneticPr fontId="2"/>
  </si>
  <si>
    <t>補助総額上限まで残り</t>
    <rPh sb="0" eb="2">
      <t>ホジョ</t>
    </rPh>
    <rPh sb="2" eb="4">
      <t>ソウガク</t>
    </rPh>
    <rPh sb="4" eb="6">
      <t>ジョウゲン</t>
    </rPh>
    <rPh sb="8" eb="9">
      <t>ノコ</t>
    </rPh>
    <phoneticPr fontId="2"/>
  </si>
  <si>
    <t>申請枠</t>
    <rPh sb="0" eb="3">
      <t>シンセイワク</t>
    </rPh>
    <phoneticPr fontId="2"/>
  </si>
  <si>
    <t>補助率（表示用）</t>
    <rPh sb="0" eb="3">
      <t>ホジョリツ</t>
    </rPh>
    <rPh sb="4" eb="6">
      <t>ヒョウジ</t>
    </rPh>
    <rPh sb="6" eb="7">
      <t>ヨウ</t>
    </rPh>
    <phoneticPr fontId="2"/>
  </si>
  <si>
    <t>補助最低額</t>
    <rPh sb="0" eb="2">
      <t>ホジョ</t>
    </rPh>
    <rPh sb="2" eb="5">
      <t>サイテイガク</t>
    </rPh>
    <phoneticPr fontId="2"/>
  </si>
  <si>
    <t>補助最高額</t>
    <rPh sb="0" eb="2">
      <t>ホジョ</t>
    </rPh>
    <rPh sb="2" eb="5">
      <t>サイコウガク</t>
    </rPh>
    <phoneticPr fontId="2"/>
  </si>
  <si>
    <t>補助率（計算用）</t>
    <rPh sb="0" eb="3">
      <t>ホジョリツ</t>
    </rPh>
    <rPh sb="4" eb="6">
      <t>ケイサン</t>
    </rPh>
    <rPh sb="6" eb="7">
      <t>ヨウ</t>
    </rPh>
    <phoneticPr fontId="2"/>
  </si>
  <si>
    <t>補助対象経費の上限</t>
    <rPh sb="0" eb="4">
      <t>ホジョタイショウ</t>
    </rPh>
    <rPh sb="4" eb="6">
      <t>ケイヒ</t>
    </rPh>
    <rPh sb="7" eb="9">
      <t>ジョウゲン</t>
    </rPh>
    <phoneticPr fontId="2"/>
  </si>
  <si>
    <t>免税事業者である</t>
    <rPh sb="0" eb="2">
      <t>メンゼイ</t>
    </rPh>
    <rPh sb="2" eb="5">
      <t>ジギョウシャ</t>
    </rPh>
    <phoneticPr fontId="2"/>
  </si>
  <si>
    <t>学生制作型</t>
    <rPh sb="0" eb="2">
      <t>ガクセイ</t>
    </rPh>
    <rPh sb="2" eb="4">
      <t>セイサク</t>
    </rPh>
    <rPh sb="4" eb="5">
      <t>ガタ</t>
    </rPh>
    <phoneticPr fontId="2"/>
  </si>
  <si>
    <t>10/10</t>
    <phoneticPr fontId="2"/>
  </si>
  <si>
    <t>自己資金での立替えが困難なことから、概算払いを希望</t>
    <rPh sb="0" eb="4">
      <t>ジコシキン</t>
    </rPh>
    <rPh sb="6" eb="8">
      <t>タテカエ</t>
    </rPh>
    <rPh sb="10" eb="12">
      <t>コンナン</t>
    </rPh>
    <rPh sb="18" eb="21">
      <t>ガイサンバライ</t>
    </rPh>
    <rPh sb="23" eb="25">
      <t>キボウ</t>
    </rPh>
    <phoneticPr fontId="2"/>
  </si>
  <si>
    <t>4/5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</si>
</sst>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quot;¥&quot;* #,##0_ ;_ &quot;¥&quot;* \-#,##0_ ;_ &quot;¥&quot;* &quot;-&quot;_ ;_ @_ "/>
    <numFmt numFmtId="41" formatCode="_ * #,##0_ ;_ * \-#,##0_ ;_ * &quot;-&quot;_ ;_ @_ "/>
    <numFmt numFmtId="176" formatCode="#,##0&quot;円&quot;"/>
    <numFmt numFmtId="177" formatCode="##,##0&quot;円&quot;"/>
    <numFmt numFmtId="178" formatCode="&quot;¥&quot;#,##0_);[Red]\(&quot;¥&quot;#,##0\)"/>
    <numFmt numFmtId="179" formatCode="0.0%"/>
  </numFmts>
  <fonts count="42" x14ac:knownFonts="1">
    <font>
      <sz val="11"/>
      <color theme="1"/>
      <name val="Yu Gothic"/>
      <family val="2"/>
      <scheme val="minor"/>
    </font>
    <font>
      <sz val="11"/>
      <color theme="1"/>
      <name val="Yu Gothic"/>
      <family val="2"/>
      <scheme val="minor"/>
    </font>
    <font>
      <sz val="6"/>
      <name val="Yu Gothic"/>
      <family val="3"/>
      <charset val="128"/>
      <scheme val="minor"/>
    </font>
    <font>
      <sz val="6"/>
      <name val="Yu Gothic"/>
      <family val="2"/>
      <charset val="128"/>
      <scheme val="minor"/>
    </font>
    <font>
      <b/>
      <sz val="11"/>
      <color theme="1"/>
      <name val="Yu Gothic"/>
      <family val="3"/>
      <charset val="128"/>
      <scheme val="minor"/>
    </font>
    <font>
      <b/>
      <sz val="16"/>
      <color theme="1"/>
      <name val="Yu Gothic"/>
      <family val="3"/>
      <charset val="128"/>
      <scheme val="minor"/>
    </font>
    <font>
      <sz val="11"/>
      <color theme="1"/>
      <name val="Yu Gothic"/>
      <family val="3"/>
      <charset val="128"/>
      <scheme val="minor"/>
    </font>
    <font>
      <sz val="11"/>
      <color rgb="FF00B050"/>
      <name val="Yu Gothic"/>
      <family val="2"/>
      <scheme val="minor"/>
    </font>
    <font>
      <sz val="11"/>
      <color rgb="FF00B050"/>
      <name val="Yu Gothic"/>
      <family val="3"/>
      <charset val="128"/>
      <scheme val="minor"/>
    </font>
    <font>
      <sz val="11"/>
      <color rgb="FFFF0000"/>
      <name val="Yu Gothic"/>
      <family val="3"/>
      <charset val="128"/>
      <scheme val="minor"/>
    </font>
    <font>
      <b/>
      <sz val="11"/>
      <color rgb="FFFF0000"/>
      <name val="Yu Gothic"/>
      <family val="3"/>
      <charset val="128"/>
      <scheme val="minor"/>
    </font>
    <font>
      <u/>
      <sz val="11"/>
      <color theme="10"/>
      <name val="Yu Gothic"/>
      <family val="2"/>
      <scheme val="minor"/>
    </font>
    <font>
      <b/>
      <sz val="11"/>
      <color theme="0"/>
      <name val="Yu Gothic"/>
      <family val="3"/>
      <charset val="128"/>
      <scheme val="minor"/>
    </font>
    <font>
      <sz val="10"/>
      <color theme="1"/>
      <name val="Yu Gothic"/>
      <family val="3"/>
      <charset val="128"/>
      <scheme val="minor"/>
    </font>
    <font>
      <b/>
      <sz val="10"/>
      <color theme="1"/>
      <name val="Yu Gothic"/>
      <family val="3"/>
      <charset val="128"/>
      <scheme val="minor"/>
    </font>
    <font>
      <b/>
      <sz val="10"/>
      <name val="Yu Gothic"/>
      <family val="3"/>
      <charset val="128"/>
      <scheme val="minor"/>
    </font>
    <font>
      <b/>
      <sz val="14"/>
      <color theme="1"/>
      <name val="Yu Gothic"/>
      <family val="3"/>
      <charset val="128"/>
      <scheme val="minor"/>
    </font>
    <font>
      <sz val="10"/>
      <name val="Yu Gothic"/>
      <family val="3"/>
      <charset val="128"/>
      <scheme val="minor"/>
    </font>
    <font>
      <b/>
      <sz val="12"/>
      <color theme="1"/>
      <name val="Yu Gothic"/>
      <family val="3"/>
      <charset val="128"/>
      <scheme val="minor"/>
    </font>
    <font>
      <sz val="9"/>
      <name val="Yu Gothic"/>
      <family val="3"/>
      <charset val="128"/>
      <scheme val="minor"/>
    </font>
    <font>
      <b/>
      <sz val="10"/>
      <color rgb="FFFF0000"/>
      <name val="Yu Gothic"/>
      <family val="3"/>
      <charset val="128"/>
      <scheme val="minor"/>
    </font>
    <font>
      <b/>
      <u/>
      <sz val="10"/>
      <color theme="1"/>
      <name val="Yu Gothic"/>
      <family val="3"/>
      <charset val="128"/>
      <scheme val="minor"/>
    </font>
    <font>
      <sz val="12"/>
      <color theme="1"/>
      <name val="Yu Gothic"/>
      <family val="3"/>
      <charset val="128"/>
      <scheme val="minor"/>
    </font>
    <font>
      <sz val="9"/>
      <color theme="1"/>
      <name val="Yu Gothic"/>
      <family val="3"/>
      <charset val="128"/>
      <scheme val="minor"/>
    </font>
    <font>
      <u val="double"/>
      <sz val="10"/>
      <color theme="1"/>
      <name val="Yu Gothic"/>
      <family val="3"/>
      <charset val="128"/>
      <scheme val="minor"/>
    </font>
    <font>
      <sz val="11"/>
      <color theme="8"/>
      <name val="Yu Gothic"/>
      <family val="3"/>
      <charset val="128"/>
      <scheme val="minor"/>
    </font>
    <font>
      <sz val="11"/>
      <name val="Yu Gothic"/>
      <family val="3"/>
      <charset val="128"/>
      <scheme val="minor"/>
    </font>
    <font>
      <b/>
      <sz val="11"/>
      <color theme="8"/>
      <name val="Yu Gothic"/>
      <family val="3"/>
      <charset val="128"/>
      <scheme val="minor"/>
    </font>
    <font>
      <b/>
      <sz val="11"/>
      <name val="Yu Gothic"/>
      <family val="3"/>
      <charset val="128"/>
      <scheme val="minor"/>
    </font>
    <font>
      <b/>
      <sz val="11"/>
      <color rgb="FFC00000"/>
      <name val="Yu Gothic"/>
      <family val="3"/>
      <charset val="128"/>
      <scheme val="minor"/>
    </font>
    <font>
      <b/>
      <sz val="18"/>
      <color rgb="FFC00000"/>
      <name val="Yu Gothic"/>
      <family val="3"/>
      <charset val="128"/>
      <scheme val="minor"/>
    </font>
    <font>
      <sz val="18"/>
      <color rgb="FFC00000"/>
      <name val="Yu Gothic"/>
      <family val="3"/>
      <charset val="128"/>
      <scheme val="minor"/>
    </font>
    <font>
      <b/>
      <sz val="18"/>
      <name val="Yu Gothic"/>
      <family val="3"/>
      <charset val="128"/>
      <scheme val="minor"/>
    </font>
    <font>
      <sz val="16"/>
      <color theme="1"/>
      <name val="Yu Gothic"/>
      <family val="3"/>
      <charset val="128"/>
      <scheme val="minor"/>
    </font>
    <font>
      <sz val="20"/>
      <color theme="1"/>
      <name val="Yu Gothic"/>
      <family val="3"/>
      <charset val="128"/>
      <scheme val="minor"/>
    </font>
    <font>
      <sz val="14"/>
      <color theme="1"/>
      <name val="Yu Gothic"/>
      <family val="3"/>
      <charset val="128"/>
      <scheme val="minor"/>
    </font>
    <font>
      <sz val="12"/>
      <name val="Yu Gothic"/>
      <family val="3"/>
      <charset val="128"/>
      <scheme val="minor"/>
    </font>
    <font>
      <b/>
      <sz val="12"/>
      <color rgb="FFFF0000"/>
      <name val="Yu Gothic"/>
      <family val="3"/>
      <charset val="128"/>
      <scheme val="minor"/>
    </font>
    <font>
      <u/>
      <sz val="11"/>
      <color theme="8"/>
      <name val="Yu Gothic"/>
      <family val="3"/>
      <charset val="128"/>
      <scheme val="minor"/>
    </font>
    <font>
      <b/>
      <sz val="14"/>
      <color rgb="FFFF0000"/>
      <name val="Yu Gothic"/>
      <family val="3"/>
      <charset val="128"/>
      <scheme val="minor"/>
    </font>
    <font>
      <sz val="10"/>
      <color rgb="FF000000"/>
      <name val="Yu Gothic"/>
      <family val="3"/>
      <charset val="128"/>
      <scheme val="minor"/>
    </font>
    <font>
      <sz val="9"/>
      <color rgb="FF000000"/>
      <name val="Yu Gothic"/>
      <family val="3"/>
      <charset val="12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1"/>
        <bgColor indexed="64"/>
      </patternFill>
    </fill>
    <fill>
      <patternFill patternType="solid">
        <fgColor theme="2" tint="-9.9978637043366805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theme="1"/>
      </left>
      <right style="thin">
        <color theme="1"/>
      </right>
      <top style="thin">
        <color theme="1"/>
      </top>
      <bottom style="thin">
        <color theme="1"/>
      </bottom>
      <diagonal/>
    </border>
    <border>
      <left style="thin">
        <color theme="1"/>
      </left>
      <right style="double">
        <color theme="1"/>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style="double">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theme="1"/>
      </left>
      <right style="double">
        <color theme="1"/>
      </right>
      <top style="thin">
        <color theme="1"/>
      </top>
      <bottom/>
      <diagonal/>
    </border>
    <border>
      <left/>
      <right style="thin">
        <color theme="1"/>
      </right>
      <top style="thin">
        <color theme="1"/>
      </top>
      <bottom/>
      <diagonal/>
    </border>
    <border>
      <left/>
      <right/>
      <top style="thin">
        <color theme="1"/>
      </top>
      <bottom/>
      <diagonal/>
    </border>
    <border>
      <left style="thin">
        <color theme="1"/>
      </left>
      <right style="thin">
        <color theme="2" tint="-9.9978637043366805E-2"/>
      </right>
      <top style="thin">
        <color theme="1"/>
      </top>
      <bottom style="thin">
        <color theme="1"/>
      </bottom>
      <diagonal/>
    </border>
    <border>
      <left style="thin">
        <color theme="2" tint="-9.9978637043366805E-2"/>
      </left>
      <right style="double">
        <color theme="1"/>
      </right>
      <top style="thin">
        <color theme="1"/>
      </top>
      <bottom style="thin">
        <color theme="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style="thin">
        <color auto="1"/>
      </right>
      <top/>
      <bottom style="dashed">
        <color auto="1"/>
      </bottom>
      <diagonal/>
    </border>
    <border>
      <left style="thin">
        <color auto="1"/>
      </left>
      <right style="thin">
        <color auto="1"/>
      </right>
      <top/>
      <bottom style="dashed">
        <color auto="1"/>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style="thin">
        <color indexed="64"/>
      </bottom>
      <diagonal/>
    </border>
    <border>
      <left style="thin">
        <color auto="1"/>
      </left>
      <right/>
      <top style="dashed">
        <color auto="1"/>
      </top>
      <bottom style="thin">
        <color indexed="64"/>
      </bottom>
      <diagonal/>
    </border>
    <border>
      <left/>
      <right/>
      <top style="dashed">
        <color auto="1"/>
      </top>
      <bottom style="thin">
        <color indexed="64"/>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applyNumberFormat="0" applyFill="0" applyBorder="0" applyAlignment="0" applyProtection="0"/>
  </cellStyleXfs>
  <cellXfs count="403">
    <xf numFmtId="0" fontId="0" fillId="0" borderId="0" xfId="0"/>
    <xf numFmtId="0" fontId="4" fillId="0" borderId="0" xfId="0" applyFont="1" applyAlignment="1">
      <alignment vertical="center"/>
    </xf>
    <xf numFmtId="0" fontId="6" fillId="0" borderId="0" xfId="0" applyFont="1"/>
    <xf numFmtId="0" fontId="4" fillId="0" borderId="0" xfId="0" applyFont="1"/>
    <xf numFmtId="0" fontId="5" fillId="0" borderId="0" xfId="0" applyFont="1"/>
    <xf numFmtId="38" fontId="0" fillId="0" borderId="0" xfId="1" applyFont="1" applyAlignment="1"/>
    <xf numFmtId="0" fontId="7" fillId="0" borderId="0" xfId="0" applyFont="1"/>
    <xf numFmtId="56" fontId="8" fillId="0" borderId="0" xfId="0" quotePrefix="1" applyNumberFormat="1" applyFont="1"/>
    <xf numFmtId="38" fontId="8" fillId="0" borderId="0" xfId="1" quotePrefix="1" applyFont="1" applyAlignment="1"/>
    <xf numFmtId="9" fontId="8" fillId="0" borderId="0" xfId="0" applyNumberFormat="1" applyFont="1"/>
    <xf numFmtId="0" fontId="8" fillId="0" borderId="0" xfId="0" applyFont="1"/>
    <xf numFmtId="0" fontId="10" fillId="0" borderId="0" xfId="0" applyFont="1" applyAlignment="1">
      <alignment vertical="center"/>
    </xf>
    <xf numFmtId="38" fontId="12" fillId="0" borderId="0" xfId="1" applyFont="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13" fillId="0" borderId="0" xfId="0" applyFont="1"/>
    <xf numFmtId="0" fontId="15" fillId="2" borderId="0" xfId="0" applyFont="1" applyFill="1" applyAlignment="1">
      <alignment vertical="center"/>
    </xf>
    <xf numFmtId="0" fontId="5" fillId="2" borderId="0" xfId="0" applyFont="1" applyFill="1" applyAlignment="1">
      <alignment vertical="center"/>
    </xf>
    <xf numFmtId="0" fontId="14" fillId="2" borderId="0" xfId="0" applyFont="1" applyFill="1" applyAlignment="1">
      <alignment horizontal="center" vertical="center"/>
    </xf>
    <xf numFmtId="0" fontId="13" fillId="2" borderId="0" xfId="0" applyFont="1" applyFill="1" applyAlignment="1">
      <alignment horizontal="left" vertical="center"/>
    </xf>
    <xf numFmtId="0" fontId="14" fillId="2" borderId="0" xfId="0" applyFont="1" applyFill="1" applyAlignment="1">
      <alignment vertical="center"/>
    </xf>
    <xf numFmtId="0" fontId="17" fillId="0" borderId="2" xfId="0" applyFont="1" applyBorder="1" applyAlignment="1">
      <alignment horizontal="center" vertical="center" shrinkToFit="1"/>
    </xf>
    <xf numFmtId="0" fontId="13" fillId="0" borderId="0" xfId="0" applyFont="1" applyAlignment="1" applyProtection="1">
      <alignment vertical="center" wrapText="1" shrinkToFit="1"/>
      <protection locked="0"/>
    </xf>
    <xf numFmtId="0" fontId="17" fillId="0" borderId="18" xfId="0" applyFont="1" applyBorder="1" applyAlignment="1">
      <alignment horizontal="center" vertical="center" shrinkToFit="1"/>
    </xf>
    <xf numFmtId="0" fontId="13" fillId="0" borderId="0" xfId="0" applyFont="1" applyAlignment="1" applyProtection="1">
      <alignment horizontal="left" vertical="center" wrapText="1" shrinkToFit="1"/>
      <protection locked="0"/>
    </xf>
    <xf numFmtId="0" fontId="18" fillId="0" borderId="8" xfId="0" applyFont="1" applyBorder="1" applyAlignment="1">
      <alignment horizontal="left" vertical="center" shrinkToFit="1"/>
    </xf>
    <xf numFmtId="0" fontId="13" fillId="0" borderId="8" xfId="0" applyFont="1" applyBorder="1" applyAlignment="1">
      <alignment vertical="center"/>
    </xf>
    <xf numFmtId="0" fontId="13" fillId="0" borderId="0" xfId="0" applyFont="1" applyAlignment="1">
      <alignment vertical="center" wrapText="1"/>
    </xf>
    <xf numFmtId="0" fontId="13" fillId="0" borderId="0" xfId="0" applyFont="1" applyAlignment="1">
      <alignment horizontal="right" vertical="center" wrapText="1"/>
    </xf>
    <xf numFmtId="0" fontId="17" fillId="0" borderId="2" xfId="0" applyFont="1" applyBorder="1" applyAlignment="1">
      <alignment horizontal="center" vertical="center"/>
    </xf>
    <xf numFmtId="49" fontId="17" fillId="0" borderId="4" xfId="0" applyNumberFormat="1" applyFont="1" applyBorder="1" applyAlignment="1" applyProtection="1">
      <alignment horizontal="center" vertical="center"/>
      <protection locked="0"/>
    </xf>
    <xf numFmtId="49" fontId="19" fillId="0" borderId="7" xfId="0" applyNumberFormat="1" applyFont="1" applyBorder="1" applyAlignment="1" applyProtection="1">
      <alignment horizontal="left" vertical="center"/>
      <protection locked="0"/>
    </xf>
    <xf numFmtId="49" fontId="19" fillId="0" borderId="0" xfId="0" applyNumberFormat="1" applyFont="1" applyAlignment="1" applyProtection="1">
      <alignment horizontal="left" vertical="center"/>
      <protection locked="0"/>
    </xf>
    <xf numFmtId="0" fontId="17" fillId="2" borderId="0" xfId="0" applyFont="1" applyFill="1" applyAlignment="1">
      <alignment vertical="center"/>
    </xf>
    <xf numFmtId="0" fontId="17" fillId="0" borderId="0" xfId="0" applyFont="1"/>
    <xf numFmtId="0" fontId="17" fillId="2" borderId="0" xfId="0" applyFont="1" applyFill="1" applyAlignment="1">
      <alignment vertical="center" wrapText="1"/>
    </xf>
    <xf numFmtId="0" fontId="13" fillId="2" borderId="4" xfId="0" applyFont="1" applyFill="1" applyBorder="1" applyAlignment="1">
      <alignment horizontal="center" vertical="center"/>
    </xf>
    <xf numFmtId="49" fontId="17" fillId="0" borderId="7" xfId="0" applyNumberFormat="1" applyFont="1" applyBorder="1" applyAlignment="1" applyProtection="1">
      <alignment horizontal="left" vertical="center"/>
      <protection locked="0"/>
    </xf>
    <xf numFmtId="49" fontId="20" fillId="0" borderId="0" xfId="0" applyNumberFormat="1" applyFont="1" applyAlignment="1" applyProtection="1">
      <alignment horizontal="center" vertical="center"/>
      <protection locked="0"/>
    </xf>
    <xf numFmtId="0" fontId="13" fillId="0" borderId="2" xfId="0" applyFont="1" applyBorder="1" applyAlignment="1">
      <alignment horizontal="center" vertical="center"/>
    </xf>
    <xf numFmtId="42" fontId="13" fillId="0" borderId="4" xfId="0" applyNumberFormat="1" applyFont="1" applyBorder="1" applyAlignment="1">
      <alignment horizontal="center" vertical="center"/>
    </xf>
    <xf numFmtId="49" fontId="17" fillId="0" borderId="0" xfId="0" applyNumberFormat="1" applyFont="1" applyAlignment="1" applyProtection="1">
      <alignment horizontal="left" vertical="center"/>
      <protection locked="0"/>
    </xf>
    <xf numFmtId="0" fontId="13" fillId="0" borderId="18" xfId="0" applyFont="1" applyBorder="1" applyAlignment="1">
      <alignment horizontal="center" vertical="center"/>
    </xf>
    <xf numFmtId="0" fontId="13" fillId="2" borderId="18" xfId="0" applyFont="1" applyFill="1" applyBorder="1" applyAlignment="1">
      <alignment vertical="center"/>
    </xf>
    <xf numFmtId="0" fontId="13" fillId="2" borderId="0" xfId="0" applyFont="1" applyFill="1" applyAlignment="1">
      <alignment horizontal="right" vertical="center" wrapText="1"/>
    </xf>
    <xf numFmtId="0" fontId="14" fillId="3" borderId="23" xfId="0" applyFont="1" applyFill="1" applyBorder="1" applyAlignment="1">
      <alignment horizontal="center" vertical="center" shrinkToFit="1"/>
    </xf>
    <xf numFmtId="0" fontId="14" fillId="3" borderId="24" xfId="0" applyFont="1" applyFill="1" applyBorder="1" applyAlignment="1">
      <alignment horizontal="center" vertical="center" shrinkToFit="1"/>
    </xf>
    <xf numFmtId="0" fontId="14" fillId="3" borderId="35" xfId="0" applyFont="1" applyFill="1" applyBorder="1" applyAlignment="1">
      <alignment horizontal="center" vertical="center" shrinkToFit="1"/>
    </xf>
    <xf numFmtId="0" fontId="14" fillId="3" borderId="25" xfId="0" applyFont="1" applyFill="1" applyBorder="1" applyAlignment="1">
      <alignment horizontal="center" vertical="center" wrapText="1" shrinkToFit="1"/>
    </xf>
    <xf numFmtId="0" fontId="13" fillId="0" borderId="26" xfId="0" applyFont="1" applyBorder="1" applyAlignment="1" applyProtection="1">
      <alignment vertical="center" wrapText="1"/>
      <protection locked="0"/>
    </xf>
    <xf numFmtId="38" fontId="13" fillId="0" borderId="27" xfId="1" applyFont="1" applyFill="1" applyBorder="1" applyAlignment="1" applyProtection="1">
      <alignment vertical="center" wrapText="1"/>
      <protection locked="0"/>
    </xf>
    <xf numFmtId="38" fontId="13" fillId="0" borderId="28" xfId="1" applyFont="1" applyFill="1" applyBorder="1" applyAlignment="1" applyProtection="1">
      <alignment horizontal="center" vertical="center" wrapText="1"/>
      <protection locked="0"/>
    </xf>
    <xf numFmtId="0" fontId="13" fillId="0" borderId="29" xfId="0" applyFont="1" applyBorder="1" applyAlignment="1" applyProtection="1">
      <alignment horizontal="left" vertical="center" wrapText="1" indent="2"/>
      <protection locked="0"/>
    </xf>
    <xf numFmtId="38" fontId="13" fillId="0" borderId="30" xfId="1" applyFont="1" applyBorder="1" applyAlignment="1" applyProtection="1">
      <alignment vertical="center" wrapText="1"/>
      <protection locked="0"/>
    </xf>
    <xf numFmtId="38" fontId="13" fillId="0" borderId="31" xfId="1" applyFont="1" applyBorder="1" applyAlignment="1" applyProtection="1">
      <alignment vertical="center" wrapText="1"/>
      <protection locked="0"/>
    </xf>
    <xf numFmtId="0" fontId="13" fillId="0" borderId="29" xfId="0" applyFont="1" applyBorder="1" applyAlignment="1" applyProtection="1">
      <alignment vertical="center" wrapText="1"/>
      <protection locked="0"/>
    </xf>
    <xf numFmtId="38" fontId="13" fillId="0" borderId="30" xfId="1" applyFont="1" applyFill="1" applyBorder="1" applyAlignment="1" applyProtection="1">
      <alignment vertical="center" wrapText="1"/>
      <protection locked="0"/>
    </xf>
    <xf numFmtId="38" fontId="13" fillId="0" borderId="31" xfId="1" applyFont="1" applyFill="1" applyBorder="1" applyAlignment="1" applyProtection="1">
      <alignment horizontal="center" vertical="center" wrapText="1"/>
      <protection locked="0"/>
    </xf>
    <xf numFmtId="0" fontId="14" fillId="3" borderId="0" xfId="0" applyFont="1" applyFill="1" applyAlignment="1">
      <alignment vertical="center" wrapText="1"/>
    </xf>
    <xf numFmtId="9" fontId="14" fillId="3" borderId="0" xfId="2" applyFont="1" applyFill="1" applyAlignment="1">
      <alignment vertical="center" wrapText="1"/>
    </xf>
    <xf numFmtId="38" fontId="13" fillId="2" borderId="30" xfId="1" applyFont="1" applyFill="1" applyBorder="1" applyAlignment="1" applyProtection="1">
      <alignment vertical="center" wrapText="1"/>
      <protection locked="0"/>
    </xf>
    <xf numFmtId="38" fontId="13" fillId="2" borderId="31" xfId="1" applyFont="1" applyFill="1" applyBorder="1" applyAlignment="1" applyProtection="1">
      <alignment vertical="center" wrapText="1"/>
      <protection locked="0"/>
    </xf>
    <xf numFmtId="0" fontId="14" fillId="0" borderId="29" xfId="0" applyFont="1" applyBorder="1" applyAlignment="1">
      <alignment horizontal="center" vertical="center"/>
    </xf>
    <xf numFmtId="38" fontId="13" fillId="0" borderId="30" xfId="1" applyFont="1" applyFill="1" applyBorder="1" applyAlignment="1">
      <alignment vertical="center" wrapText="1"/>
    </xf>
    <xf numFmtId="38" fontId="13" fillId="0" borderId="31" xfId="1" applyFont="1" applyFill="1" applyBorder="1" applyAlignment="1">
      <alignment horizontal="center" vertical="center" wrapText="1"/>
    </xf>
    <xf numFmtId="38" fontId="13" fillId="0" borderId="30" xfId="1" applyFont="1" applyFill="1" applyBorder="1" applyAlignment="1">
      <alignment horizontal="center" vertical="center" wrapText="1"/>
    </xf>
    <xf numFmtId="9" fontId="13" fillId="0" borderId="30" xfId="2" applyFont="1" applyFill="1" applyBorder="1" applyAlignment="1">
      <alignment horizontal="center" vertical="center" wrapText="1"/>
    </xf>
    <xf numFmtId="9" fontId="13" fillId="0" borderId="30" xfId="2" applyFont="1" applyFill="1" applyBorder="1" applyAlignment="1">
      <alignment vertical="center" wrapText="1"/>
    </xf>
    <xf numFmtId="0" fontId="14" fillId="0" borderId="32" xfId="0" applyFont="1" applyBorder="1" applyAlignment="1">
      <alignment horizontal="center" vertical="center"/>
    </xf>
    <xf numFmtId="38" fontId="13" fillId="0" borderId="33" xfId="1" applyFont="1" applyFill="1" applyBorder="1" applyAlignment="1">
      <alignment horizontal="center" vertical="center" wrapText="1"/>
    </xf>
    <xf numFmtId="38" fontId="13" fillId="0" borderId="36" xfId="1" applyFont="1" applyFill="1" applyBorder="1" applyAlignment="1">
      <alignment vertical="center" wrapText="1"/>
    </xf>
    <xf numFmtId="38" fontId="13" fillId="0" borderId="34" xfId="1" applyFont="1" applyFill="1" applyBorder="1" applyAlignment="1">
      <alignment horizontal="center" vertical="center" wrapText="1"/>
    </xf>
    <xf numFmtId="0" fontId="21" fillId="0" borderId="0" xfId="0" applyFont="1" applyAlignment="1">
      <alignment horizontal="center" vertical="center"/>
    </xf>
    <xf numFmtId="38" fontId="13" fillId="0" borderId="0" xfId="1" applyFont="1" applyFill="1" applyBorder="1" applyAlignment="1">
      <alignment vertical="center" wrapText="1"/>
    </xf>
    <xf numFmtId="38" fontId="13" fillId="0" borderId="0" xfId="1" applyFont="1" applyFill="1" applyBorder="1" applyAlignment="1">
      <alignment horizontal="right" vertical="center" shrinkToFit="1"/>
    </xf>
    <xf numFmtId="0" fontId="18" fillId="2" borderId="0" xfId="0" applyFont="1" applyFill="1" applyAlignment="1">
      <alignment vertical="center"/>
    </xf>
    <xf numFmtId="0" fontId="22" fillId="2" borderId="0" xfId="0" applyFont="1" applyFill="1" applyAlignment="1">
      <alignment vertical="center"/>
    </xf>
    <xf numFmtId="0" fontId="22" fillId="2" borderId="0" xfId="0" applyFont="1" applyFill="1" applyAlignment="1">
      <alignment vertical="center" wrapText="1"/>
    </xf>
    <xf numFmtId="0" fontId="22" fillId="0" borderId="0" xfId="0" applyFont="1"/>
    <xf numFmtId="0" fontId="13" fillId="0" borderId="1" xfId="0" applyFont="1" applyBorder="1" applyAlignment="1">
      <alignment horizontal="center" vertical="center" shrinkToFit="1"/>
    </xf>
    <xf numFmtId="42" fontId="13" fillId="0" borderId="1" xfId="1" applyNumberFormat="1" applyFont="1" applyFill="1" applyBorder="1" applyAlignment="1">
      <alignment horizontal="center" vertical="center"/>
    </xf>
    <xf numFmtId="176" fontId="13" fillId="0" borderId="7" xfId="1" applyNumberFormat="1" applyFont="1" applyFill="1" applyBorder="1" applyAlignment="1">
      <alignment horizontal="center" vertical="center"/>
    </xf>
    <xf numFmtId="176" fontId="13" fillId="0" borderId="0" xfId="1" applyNumberFormat="1" applyFont="1" applyFill="1" applyBorder="1" applyAlignment="1">
      <alignment horizontal="center" vertical="center"/>
    </xf>
    <xf numFmtId="0" fontId="13" fillId="0" borderId="2" xfId="0" applyFont="1" applyBorder="1" applyAlignment="1">
      <alignment horizontal="center" vertical="center" shrinkToFit="1"/>
    </xf>
    <xf numFmtId="0" fontId="23" fillId="0" borderId="1" xfId="1" applyNumberFormat="1" applyFont="1" applyBorder="1" applyAlignment="1" applyProtection="1">
      <alignment horizontal="center" vertical="center" wrapText="1" shrinkToFit="1"/>
      <protection locked="0"/>
    </xf>
    <xf numFmtId="0" fontId="13" fillId="0" borderId="1" xfId="0" applyFont="1" applyBorder="1" applyAlignment="1">
      <alignment horizontal="center" vertical="center" wrapText="1"/>
    </xf>
    <xf numFmtId="176" fontId="13" fillId="0" borderId="1" xfId="1" applyNumberFormat="1" applyFont="1" applyBorder="1" applyAlignment="1" applyProtection="1">
      <alignment horizontal="center" vertical="center"/>
      <protection locked="0"/>
    </xf>
    <xf numFmtId="176" fontId="23" fillId="0" borderId="7" xfId="1" applyNumberFormat="1" applyFont="1" applyFill="1" applyBorder="1" applyAlignment="1" applyProtection="1">
      <alignment horizontal="left" vertical="center"/>
      <protection locked="0"/>
    </xf>
    <xf numFmtId="176" fontId="23" fillId="0" borderId="0" xfId="1" applyNumberFormat="1" applyFont="1" applyFill="1" applyBorder="1" applyAlignment="1" applyProtection="1">
      <alignment horizontal="left" vertical="center"/>
      <protection locked="0"/>
    </xf>
    <xf numFmtId="0" fontId="13" fillId="0" borderId="1" xfId="0" applyFont="1" applyBorder="1" applyAlignment="1">
      <alignment horizontal="center" vertical="center" wrapText="1" shrinkToFit="1"/>
    </xf>
    <xf numFmtId="0" fontId="13" fillId="0" borderId="1" xfId="0" applyFont="1" applyBorder="1" applyAlignment="1" applyProtection="1">
      <alignment horizontal="center" vertical="center"/>
      <protection locked="0"/>
    </xf>
    <xf numFmtId="0" fontId="13" fillId="0" borderId="1" xfId="0" applyFont="1" applyBorder="1" applyAlignment="1">
      <alignment horizontal="center" vertical="center"/>
    </xf>
    <xf numFmtId="42" fontId="13" fillId="0" borderId="1" xfId="1" applyNumberFormat="1" applyFont="1" applyFill="1" applyBorder="1" applyAlignment="1" applyProtection="1">
      <alignment horizontal="center" vertical="center"/>
      <protection locked="0"/>
    </xf>
    <xf numFmtId="177" fontId="23" fillId="0" borderId="7" xfId="1" applyNumberFormat="1" applyFont="1" applyFill="1" applyBorder="1" applyAlignment="1" applyProtection="1">
      <alignment horizontal="left" vertical="center"/>
      <protection locked="0"/>
    </xf>
    <xf numFmtId="177" fontId="23" fillId="0" borderId="0" xfId="1" applyNumberFormat="1" applyFont="1" applyFill="1" applyBorder="1" applyAlignment="1" applyProtection="1">
      <alignment horizontal="left" vertical="center"/>
      <protection locked="0"/>
    </xf>
    <xf numFmtId="42" fontId="13" fillId="0" borderId="5" xfId="1" applyNumberFormat="1" applyFont="1" applyFill="1" applyBorder="1" applyAlignment="1" applyProtection="1">
      <alignment horizontal="center" vertical="center"/>
      <protection locked="0"/>
    </xf>
    <xf numFmtId="0" fontId="13" fillId="0" borderId="7" xfId="0" applyFont="1" applyBorder="1" applyAlignment="1" applyProtection="1">
      <alignment horizontal="center" vertical="center" wrapText="1"/>
      <protection locked="0"/>
    </xf>
    <xf numFmtId="0" fontId="13" fillId="0" borderId="0" xfId="0" applyFont="1" applyAlignment="1">
      <alignment vertical="center"/>
    </xf>
    <xf numFmtId="38" fontId="13" fillId="0" borderId="12" xfId="1" applyFont="1" applyFill="1" applyBorder="1" applyAlignment="1" applyProtection="1">
      <alignment vertical="center" wrapText="1"/>
      <protection locked="0"/>
    </xf>
    <xf numFmtId="38" fontId="13" fillId="0" borderId="13" xfId="1" applyFont="1" applyFill="1" applyBorder="1" applyAlignment="1" applyProtection="1">
      <alignment vertical="center" wrapText="1"/>
      <protection locked="0"/>
    </xf>
    <xf numFmtId="38" fontId="13" fillId="2" borderId="12" xfId="1" applyFont="1" applyFill="1" applyBorder="1" applyAlignment="1" applyProtection="1">
      <alignment vertical="center" wrapText="1"/>
      <protection locked="0"/>
    </xf>
    <xf numFmtId="38" fontId="13" fillId="2" borderId="13" xfId="1" applyFont="1" applyFill="1" applyBorder="1" applyAlignment="1" applyProtection="1">
      <alignment vertical="center" wrapText="1"/>
      <protection locked="0"/>
    </xf>
    <xf numFmtId="0" fontId="23" fillId="0" borderId="13" xfId="1" applyNumberFormat="1" applyFont="1" applyFill="1" applyBorder="1" applyAlignment="1" applyProtection="1">
      <alignment horizontal="center" vertical="center" wrapText="1" shrinkToFit="1"/>
      <protection locked="0"/>
    </xf>
    <xf numFmtId="176" fontId="13" fillId="0" borderId="13" xfId="1" applyNumberFormat="1" applyFont="1" applyFill="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42" fontId="13" fillId="0" borderId="22" xfId="1" applyNumberFormat="1" applyFont="1" applyFill="1" applyBorder="1" applyAlignment="1" applyProtection="1">
      <alignment horizontal="center" vertical="center"/>
      <protection locked="0"/>
    </xf>
    <xf numFmtId="38" fontId="6" fillId="0" borderId="0" xfId="1" applyFont="1" applyAlignment="1">
      <alignment vertical="center"/>
    </xf>
    <xf numFmtId="38" fontId="4" fillId="0" borderId="0" xfId="1" applyFont="1" applyAlignment="1">
      <alignment vertical="center"/>
    </xf>
    <xf numFmtId="38" fontId="25" fillId="0" borderId="0" xfId="1" applyFont="1" applyAlignment="1">
      <alignment vertical="center"/>
    </xf>
    <xf numFmtId="38" fontId="6" fillId="0" borderId="0" xfId="1" applyFont="1" applyAlignment="1">
      <alignment horizontal="right" vertical="center"/>
    </xf>
    <xf numFmtId="38" fontId="12" fillId="7" borderId="1" xfId="1" applyFont="1" applyFill="1" applyBorder="1" applyAlignment="1">
      <alignment horizontal="center" vertical="center" wrapText="1"/>
    </xf>
    <xf numFmtId="49" fontId="17" fillId="4" borderId="1" xfId="0" applyNumberFormat="1" applyFont="1" applyFill="1" applyBorder="1" applyAlignment="1" applyProtection="1">
      <alignment horizontal="center" vertical="center"/>
      <protection locked="0"/>
    </xf>
    <xf numFmtId="38" fontId="6" fillId="0" borderId="1" xfId="1" applyFont="1" applyBorder="1" applyAlignment="1">
      <alignment vertical="center"/>
    </xf>
    <xf numFmtId="38" fontId="26" fillId="0" borderId="1" xfId="1" applyFont="1" applyBorder="1" applyAlignment="1">
      <alignment vertical="center"/>
    </xf>
    <xf numFmtId="0" fontId="13" fillId="2" borderId="1" xfId="0" applyFont="1" applyFill="1" applyBorder="1" applyAlignment="1">
      <alignment horizontal="center" vertical="center"/>
    </xf>
    <xf numFmtId="38" fontId="26" fillId="0" borderId="0" xfId="1" applyFont="1" applyAlignment="1">
      <alignment vertical="center"/>
    </xf>
    <xf numFmtId="38" fontId="27" fillId="0" borderId="0" xfId="1" applyFont="1" applyAlignment="1">
      <alignment vertical="center"/>
    </xf>
    <xf numFmtId="38" fontId="10" fillId="0" borderId="0" xfId="1" applyFont="1" applyAlignment="1">
      <alignment vertical="center"/>
    </xf>
    <xf numFmtId="38" fontId="6" fillId="0" borderId="0" xfId="1" applyFont="1" applyAlignment="1">
      <alignment horizontal="center" vertical="center"/>
    </xf>
    <xf numFmtId="38" fontId="12" fillId="7" borderId="2" xfId="1" applyFont="1" applyFill="1" applyBorder="1" applyAlignment="1">
      <alignment horizontal="center" vertical="center"/>
    </xf>
    <xf numFmtId="38" fontId="12" fillId="7" borderId="3" xfId="1" applyFont="1" applyFill="1" applyBorder="1" applyAlignment="1">
      <alignment horizontal="center" vertical="center"/>
    </xf>
    <xf numFmtId="38" fontId="12" fillId="7" borderId="4" xfId="1" applyFont="1" applyFill="1" applyBorder="1" applyAlignment="1">
      <alignment horizontal="center" vertical="center"/>
    </xf>
    <xf numFmtId="38" fontId="12" fillId="7" borderId="4" xfId="1" applyFont="1" applyFill="1" applyBorder="1" applyAlignment="1">
      <alignment horizontal="center" vertical="center" wrapText="1"/>
    </xf>
    <xf numFmtId="38" fontId="12" fillId="7" borderId="1" xfId="1" applyFont="1" applyFill="1" applyBorder="1" applyAlignment="1">
      <alignment horizontal="center" vertical="center"/>
    </xf>
    <xf numFmtId="38" fontId="5" fillId="8" borderId="2" xfId="1" applyFont="1" applyFill="1" applyBorder="1" applyAlignment="1">
      <alignment vertical="center"/>
    </xf>
    <xf numFmtId="38" fontId="4" fillId="8" borderId="3" xfId="1" applyFont="1" applyFill="1" applyBorder="1" applyAlignment="1">
      <alignment vertical="center"/>
    </xf>
    <xf numFmtId="38" fontId="27" fillId="8" borderId="3" xfId="1" applyFont="1" applyFill="1" applyBorder="1" applyAlignment="1">
      <alignment vertical="center"/>
    </xf>
    <xf numFmtId="38" fontId="4" fillId="8" borderId="3" xfId="1" applyFont="1" applyFill="1" applyBorder="1" applyAlignment="1">
      <alignment horizontal="right" vertical="center"/>
    </xf>
    <xf numFmtId="38" fontId="6" fillId="8" borderId="3" xfId="1" applyFont="1" applyFill="1" applyBorder="1" applyAlignment="1">
      <alignment horizontal="right" vertical="center"/>
    </xf>
    <xf numFmtId="38" fontId="6" fillId="8" borderId="4" xfId="1" applyFont="1" applyFill="1" applyBorder="1" applyAlignment="1">
      <alignment vertical="center"/>
    </xf>
    <xf numFmtId="38" fontId="28" fillId="8" borderId="1" xfId="1" applyFont="1" applyFill="1" applyBorder="1" applyAlignment="1">
      <alignment vertical="center"/>
    </xf>
    <xf numFmtId="38" fontId="6" fillId="8" borderId="1" xfId="1" applyFont="1" applyFill="1" applyBorder="1" applyAlignment="1">
      <alignment vertical="center"/>
    </xf>
    <xf numFmtId="38" fontId="4" fillId="0" borderId="50" xfId="1" applyFont="1" applyBorder="1" applyAlignment="1">
      <alignment horizontal="left" vertical="center"/>
    </xf>
    <xf numFmtId="38" fontId="4" fillId="0" borderId="51" xfId="1" applyFont="1" applyBorder="1" applyAlignment="1">
      <alignment horizontal="left" vertical="center"/>
    </xf>
    <xf numFmtId="38" fontId="28" fillId="0" borderId="52" xfId="1" applyFont="1" applyBorder="1" applyAlignment="1">
      <alignment horizontal="left" vertical="center"/>
    </xf>
    <xf numFmtId="38" fontId="4" fillId="0" borderId="52" xfId="1" applyFont="1" applyBorder="1" applyAlignment="1">
      <alignment horizontal="left" vertical="center"/>
    </xf>
    <xf numFmtId="38" fontId="4" fillId="0" borderId="52" xfId="1" applyFont="1" applyBorder="1" applyAlignment="1">
      <alignment horizontal="right" vertical="center"/>
    </xf>
    <xf numFmtId="38" fontId="4" fillId="0" borderId="53" xfId="1" applyFont="1" applyBorder="1" applyAlignment="1">
      <alignment horizontal="right" vertical="center"/>
    </xf>
    <xf numFmtId="38" fontId="4" fillId="0" borderId="53" xfId="1" applyFont="1" applyBorder="1" applyAlignment="1">
      <alignment vertical="center"/>
    </xf>
    <xf numFmtId="38" fontId="28" fillId="0" borderId="53" xfId="1" applyFont="1" applyBorder="1" applyAlignment="1">
      <alignment vertical="center"/>
    </xf>
    <xf numFmtId="38" fontId="6" fillId="0" borderId="53" xfId="1" applyFont="1" applyBorder="1" applyAlignment="1">
      <alignment vertical="center"/>
    </xf>
    <xf numFmtId="38" fontId="25" fillId="0" borderId="54" xfId="1" applyFont="1" applyBorder="1" applyAlignment="1">
      <alignment horizontal="left" vertical="center"/>
    </xf>
    <xf numFmtId="38" fontId="27" fillId="0" borderId="55" xfId="1" applyFont="1" applyBorder="1" applyAlignment="1">
      <alignment horizontal="left" vertical="center"/>
    </xf>
    <xf numFmtId="38" fontId="25" fillId="0" borderId="56" xfId="1" applyFont="1" applyBorder="1" applyAlignment="1">
      <alignment horizontal="left" vertical="center"/>
    </xf>
    <xf numFmtId="38" fontId="25" fillId="0" borderId="56" xfId="1" applyFont="1" applyBorder="1" applyAlignment="1">
      <alignment horizontal="right" vertical="center"/>
    </xf>
    <xf numFmtId="38" fontId="26" fillId="0" borderId="59" xfId="1" applyFont="1" applyBorder="1" applyAlignment="1">
      <alignment vertical="center"/>
    </xf>
    <xf numFmtId="38" fontId="26" fillId="0" borderId="58" xfId="1" applyFont="1" applyBorder="1" applyAlignment="1">
      <alignment vertical="center"/>
    </xf>
    <xf numFmtId="38" fontId="25" fillId="0" borderId="59" xfId="1" applyFont="1" applyBorder="1" applyAlignment="1">
      <alignment vertical="center"/>
    </xf>
    <xf numFmtId="38" fontId="26" fillId="0" borderId="60" xfId="1" applyFont="1" applyBorder="1" applyAlignment="1">
      <alignment vertical="center"/>
    </xf>
    <xf numFmtId="38" fontId="4" fillId="3" borderId="54" xfId="1" applyFont="1" applyFill="1" applyBorder="1" applyAlignment="1">
      <alignment horizontal="left" vertical="center"/>
    </xf>
    <xf numFmtId="38" fontId="4" fillId="3" borderId="55" xfId="1" applyFont="1" applyFill="1" applyBorder="1" applyAlignment="1">
      <alignment horizontal="left" vertical="center"/>
    </xf>
    <xf numFmtId="38" fontId="27" fillId="3" borderId="56" xfId="1" applyFont="1" applyFill="1" applyBorder="1" applyAlignment="1">
      <alignment horizontal="left" vertical="center"/>
    </xf>
    <xf numFmtId="38" fontId="4" fillId="3" borderId="56" xfId="1" applyFont="1" applyFill="1" applyBorder="1" applyAlignment="1">
      <alignment horizontal="left" vertical="center"/>
    </xf>
    <xf numFmtId="38" fontId="4" fillId="3" borderId="56" xfId="1" applyFont="1" applyFill="1" applyBorder="1" applyAlignment="1">
      <alignment horizontal="right" vertical="center"/>
    </xf>
    <xf numFmtId="38" fontId="4" fillId="3" borderId="59" xfId="1" applyFont="1" applyFill="1" applyBorder="1" applyAlignment="1">
      <alignment horizontal="right" vertical="center"/>
    </xf>
    <xf numFmtId="38" fontId="4" fillId="3" borderId="59" xfId="1" applyFont="1" applyFill="1" applyBorder="1" applyAlignment="1">
      <alignment vertical="center"/>
    </xf>
    <xf numFmtId="38" fontId="4" fillId="3" borderId="58" xfId="1" applyFont="1" applyFill="1" applyBorder="1" applyAlignment="1">
      <alignment vertical="center"/>
    </xf>
    <xf numFmtId="38" fontId="28" fillId="3" borderId="53" xfId="1" applyFont="1" applyFill="1" applyBorder="1" applyAlignment="1">
      <alignment vertical="center"/>
    </xf>
    <xf numFmtId="38" fontId="6" fillId="3" borderId="59" xfId="1" applyFont="1" applyFill="1" applyBorder="1" applyAlignment="1">
      <alignment vertical="center"/>
    </xf>
    <xf numFmtId="38" fontId="25" fillId="0" borderId="59" xfId="1" applyFont="1" applyBorder="1" applyAlignment="1">
      <alignment horizontal="right" vertical="center"/>
    </xf>
    <xf numFmtId="38" fontId="25" fillId="0" borderId="58" xfId="1" applyFont="1" applyBorder="1" applyAlignment="1">
      <alignment vertical="center"/>
    </xf>
    <xf numFmtId="38" fontId="28" fillId="3" borderId="59" xfId="1" applyFont="1" applyFill="1" applyBorder="1" applyAlignment="1">
      <alignment vertical="center"/>
    </xf>
    <xf numFmtId="38" fontId="25" fillId="0" borderId="57" xfId="1" applyFont="1" applyBorder="1" applyAlignment="1">
      <alignment horizontal="right" vertical="center"/>
    </xf>
    <xf numFmtId="38" fontId="25" fillId="0" borderId="57" xfId="1" applyFont="1" applyBorder="1" applyAlignment="1">
      <alignment horizontal="left" vertical="center"/>
    </xf>
    <xf numFmtId="38" fontId="27" fillId="0" borderId="54" xfId="1" applyFont="1" applyBorder="1" applyAlignment="1">
      <alignment horizontal="left" vertical="center"/>
    </xf>
    <xf numFmtId="38" fontId="27" fillId="0" borderId="56" xfId="1" applyFont="1" applyBorder="1" applyAlignment="1">
      <alignment horizontal="left" vertical="center"/>
    </xf>
    <xf numFmtId="38" fontId="27" fillId="0" borderId="56" xfId="1" applyFont="1" applyBorder="1" applyAlignment="1">
      <alignment horizontal="right" vertical="center"/>
    </xf>
    <xf numFmtId="38" fontId="27" fillId="0" borderId="59" xfId="1" applyFont="1" applyBorder="1" applyAlignment="1">
      <alignment horizontal="right" vertical="center"/>
    </xf>
    <xf numFmtId="38" fontId="27" fillId="0" borderId="59" xfId="1" applyFont="1" applyBorder="1" applyAlignment="1">
      <alignment vertical="center"/>
    </xf>
    <xf numFmtId="38" fontId="27" fillId="0" borderId="58" xfId="1" applyFont="1" applyBorder="1" applyAlignment="1">
      <alignment vertical="center"/>
    </xf>
    <xf numFmtId="38" fontId="28" fillId="0" borderId="59" xfId="1" applyFont="1" applyBorder="1" applyAlignment="1">
      <alignment vertical="center"/>
    </xf>
    <xf numFmtId="38" fontId="28" fillId="0" borderId="58" xfId="1" applyFont="1" applyBorder="1" applyAlignment="1">
      <alignment vertical="center"/>
    </xf>
    <xf numFmtId="38" fontId="27" fillId="0" borderId="52" xfId="1" applyFont="1" applyBorder="1" applyAlignment="1">
      <alignment horizontal="left" vertical="center"/>
    </xf>
    <xf numFmtId="38" fontId="25" fillId="0" borderId="6" xfId="1" applyFont="1" applyBorder="1" applyAlignment="1">
      <alignment horizontal="left" vertical="center"/>
    </xf>
    <xf numFmtId="38" fontId="27" fillId="0" borderId="0" xfId="1" applyFont="1" applyBorder="1" applyAlignment="1">
      <alignment horizontal="left" vertical="center"/>
    </xf>
    <xf numFmtId="38" fontId="28" fillId="3" borderId="58" xfId="1" applyFont="1" applyFill="1" applyBorder="1" applyAlignment="1">
      <alignment vertical="center"/>
    </xf>
    <xf numFmtId="38" fontId="26" fillId="0" borderId="53" xfId="1" applyFont="1" applyBorder="1" applyAlignment="1">
      <alignment vertical="center"/>
    </xf>
    <xf numFmtId="38" fontId="27" fillId="0" borderId="51" xfId="1" applyFont="1" applyBorder="1" applyAlignment="1">
      <alignment horizontal="left" vertical="center"/>
    </xf>
    <xf numFmtId="38" fontId="28" fillId="0" borderId="56" xfId="1" applyFont="1" applyBorder="1" applyAlignment="1">
      <alignment horizontal="left" vertical="center"/>
    </xf>
    <xf numFmtId="38" fontId="4" fillId="3" borderId="2" xfId="1" applyFont="1" applyFill="1" applyBorder="1" applyAlignment="1">
      <alignment vertical="center"/>
    </xf>
    <xf numFmtId="38" fontId="4" fillId="3" borderId="3" xfId="1" applyFont="1" applyFill="1" applyBorder="1" applyAlignment="1">
      <alignment vertical="center"/>
    </xf>
    <xf numFmtId="38" fontId="27" fillId="3" borderId="3" xfId="1" applyFont="1" applyFill="1" applyBorder="1" applyAlignment="1">
      <alignment vertical="center"/>
    </xf>
    <xf numFmtId="38" fontId="4" fillId="3" borderId="50" xfId="1" applyFont="1" applyFill="1" applyBorder="1" applyAlignment="1">
      <alignment vertical="center"/>
    </xf>
    <xf numFmtId="38" fontId="4" fillId="3" borderId="51" xfId="1" applyFont="1" applyFill="1" applyBorder="1" applyAlignment="1">
      <alignment horizontal="right" vertical="center"/>
    </xf>
    <xf numFmtId="38" fontId="4" fillId="3" borderId="51" xfId="1" applyFont="1" applyFill="1" applyBorder="1" applyAlignment="1">
      <alignment vertical="center"/>
    </xf>
    <xf numFmtId="38" fontId="6" fillId="3" borderId="51" xfId="1" applyFont="1" applyFill="1" applyBorder="1" applyAlignment="1">
      <alignment horizontal="right" vertical="center"/>
    </xf>
    <xf numFmtId="38" fontId="6" fillId="3" borderId="51" xfId="1" applyFont="1" applyFill="1" applyBorder="1" applyAlignment="1">
      <alignment vertical="center"/>
    </xf>
    <xf numFmtId="38" fontId="6" fillId="3" borderId="1" xfId="1" applyFont="1" applyFill="1" applyBorder="1" applyAlignment="1">
      <alignment vertical="center"/>
    </xf>
    <xf numFmtId="38" fontId="4" fillId="3" borderId="54" xfId="1" applyFont="1" applyFill="1" applyBorder="1" applyAlignment="1">
      <alignment vertical="center"/>
    </xf>
    <xf numFmtId="38" fontId="4" fillId="3" borderId="55" xfId="1" applyFont="1" applyFill="1" applyBorder="1" applyAlignment="1">
      <alignment horizontal="right" vertical="center"/>
    </xf>
    <xf numFmtId="38" fontId="4" fillId="3" borderId="55" xfId="1" applyFont="1" applyFill="1" applyBorder="1" applyAlignment="1">
      <alignment vertical="center"/>
    </xf>
    <xf numFmtId="38" fontId="6" fillId="3" borderId="55" xfId="1" applyFont="1" applyFill="1" applyBorder="1" applyAlignment="1">
      <alignment horizontal="right" vertical="center"/>
    </xf>
    <xf numFmtId="38" fontId="6" fillId="3" borderId="55" xfId="1" applyFont="1" applyFill="1" applyBorder="1" applyAlignment="1">
      <alignment vertical="center"/>
    </xf>
    <xf numFmtId="38" fontId="26" fillId="3" borderId="59" xfId="1" applyFont="1" applyFill="1" applyBorder="1" applyAlignment="1">
      <alignment vertical="center"/>
    </xf>
    <xf numFmtId="38" fontId="4" fillId="3" borderId="61" xfId="1" applyFont="1" applyFill="1" applyBorder="1" applyAlignment="1">
      <alignment vertical="center"/>
    </xf>
    <xf numFmtId="38" fontId="4" fillId="3" borderId="62" xfId="1" applyFont="1" applyFill="1" applyBorder="1" applyAlignment="1">
      <alignment horizontal="right" vertical="center"/>
    </xf>
    <xf numFmtId="38" fontId="4" fillId="3" borderId="62" xfId="1" applyFont="1" applyFill="1" applyBorder="1" applyAlignment="1">
      <alignment vertical="center"/>
    </xf>
    <xf numFmtId="38" fontId="6" fillId="3" borderId="62" xfId="1" applyFont="1" applyFill="1" applyBorder="1" applyAlignment="1">
      <alignment horizontal="right" vertical="center"/>
    </xf>
    <xf numFmtId="38" fontId="6" fillId="3" borderId="62" xfId="1" applyFont="1" applyFill="1" applyBorder="1" applyAlignment="1">
      <alignment vertical="center"/>
    </xf>
    <xf numFmtId="38" fontId="26" fillId="3" borderId="60" xfId="1" applyFont="1" applyFill="1" applyBorder="1" applyAlignment="1">
      <alignment vertical="center"/>
    </xf>
    <xf numFmtId="38" fontId="4" fillId="3" borderId="62" xfId="1" applyFont="1" applyFill="1" applyBorder="1" applyAlignment="1">
      <alignment horizontal="left" vertical="center"/>
    </xf>
    <xf numFmtId="38" fontId="29" fillId="3" borderId="2" xfId="1" applyFont="1" applyFill="1" applyBorder="1" applyAlignment="1">
      <alignment vertical="center"/>
    </xf>
    <xf numFmtId="38" fontId="4" fillId="3" borderId="3" xfId="1" applyFont="1" applyFill="1" applyBorder="1" applyAlignment="1">
      <alignment horizontal="right" vertical="center"/>
    </xf>
    <xf numFmtId="38" fontId="6" fillId="3" borderId="3" xfId="1" applyFont="1" applyFill="1" applyBorder="1" applyAlignment="1">
      <alignment horizontal="right" vertical="center"/>
    </xf>
    <xf numFmtId="9" fontId="6" fillId="3" borderId="3" xfId="2" applyFont="1" applyFill="1" applyBorder="1" applyAlignment="1">
      <alignment vertical="center"/>
    </xf>
    <xf numFmtId="9" fontId="6" fillId="3" borderId="4" xfId="2" applyFont="1" applyFill="1" applyBorder="1" applyAlignment="1">
      <alignment vertical="center"/>
    </xf>
    <xf numFmtId="38" fontId="28" fillId="3" borderId="1" xfId="1" applyFont="1" applyFill="1" applyBorder="1" applyAlignment="1">
      <alignment vertical="center"/>
    </xf>
    <xf numFmtId="38" fontId="6" fillId="3" borderId="3" xfId="1" applyFont="1" applyFill="1" applyBorder="1" applyAlignment="1">
      <alignment vertical="center"/>
    </xf>
    <xf numFmtId="38" fontId="6" fillId="3" borderId="4" xfId="1" applyFont="1" applyFill="1" applyBorder="1" applyAlignment="1">
      <alignment vertical="center"/>
    </xf>
    <xf numFmtId="38" fontId="30" fillId="8" borderId="2" xfId="1" applyFont="1" applyFill="1" applyBorder="1" applyAlignment="1">
      <alignment vertical="center"/>
    </xf>
    <xf numFmtId="38" fontId="30" fillId="8" borderId="3" xfId="1" applyFont="1" applyFill="1" applyBorder="1" applyAlignment="1">
      <alignment vertical="center"/>
    </xf>
    <xf numFmtId="38" fontId="30" fillId="8" borderId="3" xfId="1" applyFont="1" applyFill="1" applyBorder="1" applyAlignment="1">
      <alignment horizontal="right" vertical="center"/>
    </xf>
    <xf numFmtId="38" fontId="30" fillId="8" borderId="4" xfId="1" applyFont="1" applyFill="1" applyBorder="1" applyAlignment="1">
      <alignment vertical="center"/>
    </xf>
    <xf numFmtId="9" fontId="6" fillId="8" borderId="4" xfId="2" applyFont="1" applyFill="1" applyBorder="1" applyAlignment="1">
      <alignment vertical="center"/>
    </xf>
    <xf numFmtId="38" fontId="30" fillId="8" borderId="1" xfId="1" applyFont="1" applyFill="1" applyBorder="1" applyAlignment="1">
      <alignment vertical="center"/>
    </xf>
    <xf numFmtId="9" fontId="26" fillId="8" borderId="4" xfId="2" applyFont="1" applyFill="1" applyBorder="1" applyAlignment="1">
      <alignment vertical="center"/>
    </xf>
    <xf numFmtId="38" fontId="31" fillId="8" borderId="1" xfId="1" applyFont="1" applyFill="1" applyBorder="1" applyAlignment="1">
      <alignment vertical="center"/>
    </xf>
    <xf numFmtId="38" fontId="30" fillId="0" borderId="0" xfId="1" applyFont="1" applyAlignment="1">
      <alignment vertical="center"/>
    </xf>
    <xf numFmtId="49" fontId="30" fillId="8" borderId="2" xfId="1" applyNumberFormat="1" applyFont="1" applyFill="1" applyBorder="1" applyAlignment="1">
      <alignment vertical="center"/>
    </xf>
    <xf numFmtId="38" fontId="4" fillId="3" borderId="1" xfId="1" applyFont="1" applyFill="1" applyBorder="1" applyAlignment="1">
      <alignment vertical="center"/>
    </xf>
    <xf numFmtId="9" fontId="26" fillId="3" borderId="4" xfId="2" applyFont="1" applyFill="1" applyBorder="1" applyAlignment="1">
      <alignment vertical="center"/>
    </xf>
    <xf numFmtId="38" fontId="32" fillId="8" borderId="2" xfId="1" applyFont="1" applyFill="1" applyBorder="1" applyAlignment="1">
      <alignment vertical="center"/>
    </xf>
    <xf numFmtId="38" fontId="32" fillId="8" borderId="3" xfId="1" applyFont="1" applyFill="1" applyBorder="1" applyAlignment="1">
      <alignment vertical="center"/>
    </xf>
    <xf numFmtId="38" fontId="32" fillId="8" borderId="3" xfId="1" applyFont="1" applyFill="1" applyBorder="1" applyAlignment="1">
      <alignment horizontal="right" vertical="center"/>
    </xf>
    <xf numFmtId="38" fontId="32" fillId="8" borderId="4" xfId="1" applyFont="1" applyFill="1" applyBorder="1" applyAlignment="1">
      <alignment vertical="center"/>
    </xf>
    <xf numFmtId="38" fontId="32" fillId="8" borderId="1" xfId="1" applyFont="1" applyFill="1" applyBorder="1" applyAlignment="1">
      <alignment vertical="center"/>
    </xf>
    <xf numFmtId="38" fontId="32" fillId="0" borderId="0" xfId="1" applyFont="1" applyAlignment="1">
      <alignment vertical="center"/>
    </xf>
    <xf numFmtId="38" fontId="28" fillId="3" borderId="2" xfId="1" applyFont="1" applyFill="1" applyBorder="1" applyAlignment="1">
      <alignment vertical="center"/>
    </xf>
    <xf numFmtId="38" fontId="28" fillId="3" borderId="3" xfId="1" applyFont="1" applyFill="1" applyBorder="1" applyAlignment="1">
      <alignment vertical="center"/>
    </xf>
    <xf numFmtId="38" fontId="28" fillId="3" borderId="3" xfId="1" applyFont="1" applyFill="1" applyBorder="1" applyAlignment="1">
      <alignment horizontal="right" vertical="center"/>
    </xf>
    <xf numFmtId="38" fontId="28" fillId="3" borderId="4" xfId="1" applyFont="1" applyFill="1" applyBorder="1" applyAlignment="1">
      <alignment vertical="center"/>
    </xf>
    <xf numFmtId="38" fontId="26" fillId="3" borderId="1" xfId="1" applyFont="1" applyFill="1" applyBorder="1" applyAlignment="1">
      <alignment vertical="center"/>
    </xf>
    <xf numFmtId="38" fontId="28" fillId="0" borderId="0" xfId="1" applyFont="1" applyAlignment="1">
      <alignment vertical="center"/>
    </xf>
    <xf numFmtId="0" fontId="33" fillId="2" borderId="0" xfId="0" applyFont="1" applyFill="1" applyAlignment="1">
      <alignment vertical="center"/>
    </xf>
    <xf numFmtId="0" fontId="34" fillId="2" borderId="0" xfId="0" applyFont="1" applyFill="1" applyAlignment="1">
      <alignment vertical="center"/>
    </xf>
    <xf numFmtId="0" fontId="6" fillId="2" borderId="0" xfId="0" applyFont="1" applyFill="1" applyAlignment="1">
      <alignment vertical="center"/>
    </xf>
    <xf numFmtId="0" fontId="10" fillId="2" borderId="0" xfId="0" applyFont="1" applyFill="1" applyAlignment="1">
      <alignment horizontal="left" vertical="center"/>
    </xf>
    <xf numFmtId="0" fontId="6" fillId="0" borderId="0" xfId="0" applyFont="1" applyAlignment="1">
      <alignment vertical="center"/>
    </xf>
    <xf numFmtId="0" fontId="35" fillId="5" borderId="37" xfId="0" applyFont="1" applyFill="1" applyBorder="1" applyAlignment="1" applyProtection="1">
      <alignment horizontal="center" vertical="center"/>
      <protection locked="0"/>
    </xf>
    <xf numFmtId="0" fontId="22" fillId="2" borderId="0" xfId="0" applyFont="1" applyFill="1" applyAlignment="1">
      <alignment horizontal="left" vertical="center"/>
    </xf>
    <xf numFmtId="0" fontId="35" fillId="2" borderId="0" xfId="0" applyFont="1" applyFill="1" applyAlignment="1">
      <alignment horizontal="left" vertical="center"/>
    </xf>
    <xf numFmtId="0" fontId="35" fillId="2" borderId="0" xfId="0" applyFont="1" applyFill="1" applyAlignment="1">
      <alignment horizontal="center" vertical="center"/>
    </xf>
    <xf numFmtId="0" fontId="35" fillId="2" borderId="0" xfId="0" applyFont="1" applyFill="1" applyAlignment="1">
      <alignment horizontal="center" vertical="center" shrinkToFit="1"/>
    </xf>
    <xf numFmtId="0" fontId="36" fillId="2" borderId="0" xfId="0" applyFont="1" applyFill="1" applyAlignment="1">
      <alignment horizontal="left" vertical="center"/>
    </xf>
    <xf numFmtId="0" fontId="10" fillId="2" borderId="0" xfId="0" applyFont="1" applyFill="1" applyAlignment="1">
      <alignment vertical="center"/>
    </xf>
    <xf numFmtId="0" fontId="35" fillId="2" borderId="0" xfId="0" applyFont="1" applyFill="1" applyAlignment="1">
      <alignment vertical="center"/>
    </xf>
    <xf numFmtId="0" fontId="20" fillId="2" borderId="0" xfId="0" applyFont="1" applyFill="1" applyAlignment="1">
      <alignment horizontal="left" vertical="top"/>
    </xf>
    <xf numFmtId="0" fontId="20" fillId="2" borderId="0" xfId="0" applyFont="1" applyFill="1" applyAlignment="1">
      <alignment horizontal="center" vertical="top"/>
    </xf>
    <xf numFmtId="0" fontId="35" fillId="0" borderId="0" xfId="0" applyFont="1" applyAlignment="1">
      <alignment vertical="center"/>
    </xf>
    <xf numFmtId="0" fontId="22" fillId="0" borderId="0" xfId="0" applyFont="1" applyAlignment="1">
      <alignment vertical="center"/>
    </xf>
    <xf numFmtId="0" fontId="22" fillId="0" borderId="2" xfId="0" applyFont="1" applyBorder="1" applyAlignment="1" applyProtection="1">
      <alignment horizontal="center" vertical="center"/>
      <protection locked="0"/>
    </xf>
    <xf numFmtId="0" fontId="22" fillId="0" borderId="4" xfId="0" applyFont="1" applyBorder="1" applyAlignment="1">
      <alignment vertical="center"/>
    </xf>
    <xf numFmtId="0" fontId="37" fillId="0" borderId="0" xfId="0" applyFont="1" applyAlignment="1">
      <alignment vertical="center"/>
    </xf>
    <xf numFmtId="0" fontId="6" fillId="0" borderId="3" xfId="0" applyFont="1" applyBorder="1" applyAlignment="1">
      <alignment vertical="center"/>
    </xf>
    <xf numFmtId="0" fontId="37" fillId="0" borderId="18" xfId="0" applyFont="1" applyBorder="1" applyAlignment="1">
      <alignment vertical="center"/>
    </xf>
    <xf numFmtId="41" fontId="6" fillId="0" borderId="38" xfId="0" applyNumberFormat="1" applyFont="1" applyBorder="1" applyAlignment="1">
      <alignment vertical="center"/>
    </xf>
    <xf numFmtId="41" fontId="6" fillId="0" borderId="39" xfId="0" applyNumberFormat="1" applyFont="1" applyBorder="1" applyAlignment="1">
      <alignment vertical="center"/>
    </xf>
    <xf numFmtId="41" fontId="6" fillId="0" borderId="40" xfId="0" applyNumberFormat="1" applyFont="1" applyBorder="1" applyAlignment="1">
      <alignment vertical="center"/>
    </xf>
    <xf numFmtId="0" fontId="6" fillId="0" borderId="1" xfId="0" applyFont="1" applyBorder="1" applyAlignment="1">
      <alignment vertical="center"/>
    </xf>
    <xf numFmtId="41" fontId="6" fillId="0" borderId="41" xfId="0" applyNumberFormat="1" applyFont="1" applyBorder="1" applyAlignment="1">
      <alignment vertical="center"/>
    </xf>
    <xf numFmtId="41" fontId="6" fillId="0" borderId="42" xfId="0" applyNumberFormat="1" applyFont="1" applyBorder="1" applyAlignment="1">
      <alignment vertical="center"/>
    </xf>
    <xf numFmtId="41" fontId="6" fillId="0" borderId="43" xfId="0" applyNumberFormat="1" applyFont="1" applyBorder="1" applyAlignment="1">
      <alignment vertical="center"/>
    </xf>
    <xf numFmtId="41" fontId="6" fillId="0" borderId="44" xfId="0" applyNumberFormat="1" applyFont="1" applyBorder="1" applyAlignment="1">
      <alignment vertical="center"/>
    </xf>
    <xf numFmtId="41" fontId="6" fillId="0" borderId="45" xfId="0" applyNumberFormat="1" applyFont="1" applyBorder="1" applyAlignment="1">
      <alignment vertical="center"/>
    </xf>
    <xf numFmtId="41" fontId="6" fillId="0" borderId="46" xfId="0" applyNumberFormat="1" applyFont="1" applyBorder="1" applyAlignment="1">
      <alignment vertical="center"/>
    </xf>
    <xf numFmtId="41" fontId="6" fillId="0" borderId="47" xfId="0" applyNumberFormat="1" applyFont="1" applyBorder="1" applyAlignment="1">
      <alignment vertical="center"/>
    </xf>
    <xf numFmtId="41" fontId="6" fillId="0" borderId="48" xfId="0" applyNumberFormat="1" applyFont="1" applyBorder="1" applyAlignment="1">
      <alignment vertical="center"/>
    </xf>
    <xf numFmtId="41" fontId="6" fillId="0" borderId="49" xfId="0" applyNumberFormat="1" applyFont="1" applyBorder="1" applyAlignment="1">
      <alignment vertical="center"/>
    </xf>
    <xf numFmtId="0" fontId="5" fillId="0" borderId="0" xfId="0" applyFont="1" applyAlignment="1">
      <alignment vertical="center"/>
    </xf>
    <xf numFmtId="0" fontId="16" fillId="0" borderId="0" xfId="0" applyFont="1" applyAlignment="1">
      <alignment vertical="center"/>
    </xf>
    <xf numFmtId="0" fontId="6" fillId="0" borderId="0" xfId="0" applyFont="1" applyAlignment="1">
      <alignment horizontal="left" vertical="center" wrapText="1"/>
    </xf>
    <xf numFmtId="0" fontId="38" fillId="0" borderId="0" xfId="3" applyFont="1" applyAlignment="1">
      <alignment horizontal="left" vertical="center" wrapText="1"/>
    </xf>
    <xf numFmtId="0" fontId="4" fillId="0" borderId="0" xfId="0" applyFont="1" applyAlignment="1">
      <alignment horizontal="left" vertical="center" wrapText="1"/>
    </xf>
    <xf numFmtId="0" fontId="6" fillId="0" borderId="0" xfId="0" applyFont="1" applyAlignment="1">
      <alignment vertical="center" wrapText="1"/>
    </xf>
    <xf numFmtId="0" fontId="13" fillId="2" borderId="0" xfId="0" applyFont="1" applyFill="1" applyAlignment="1">
      <alignment horizontal="center" vertical="center" wrapText="1"/>
    </xf>
    <xf numFmtId="0" fontId="13" fillId="2" borderId="0" xfId="0" applyFont="1" applyFill="1" applyAlignment="1" applyProtection="1">
      <alignment vertical="center"/>
      <protection locked="0"/>
    </xf>
    <xf numFmtId="0" fontId="13" fillId="2" borderId="0" xfId="0" applyFont="1" applyFill="1" applyAlignment="1" applyProtection="1">
      <alignment vertical="center" wrapText="1"/>
      <protection locked="0"/>
    </xf>
    <xf numFmtId="0" fontId="13" fillId="0" borderId="0" xfId="0" applyFont="1" applyAlignment="1" applyProtection="1">
      <alignment vertical="center" wrapText="1"/>
      <protection locked="0"/>
    </xf>
    <xf numFmtId="0" fontId="14" fillId="2" borderId="0" xfId="0" applyFont="1" applyFill="1" applyAlignment="1" applyProtection="1">
      <alignment horizontal="center" vertical="center"/>
      <protection locked="0"/>
    </xf>
    <xf numFmtId="0" fontId="22" fillId="2" borderId="0" xfId="0" applyFont="1" applyFill="1" applyAlignment="1" applyProtection="1">
      <alignment vertical="center" wrapText="1"/>
      <protection locked="0"/>
    </xf>
    <xf numFmtId="0" fontId="13" fillId="0" borderId="0" xfId="0" applyFont="1" applyAlignment="1">
      <alignment horizontal="left" vertical="center" wrapText="1" shrinkToFit="1"/>
    </xf>
    <xf numFmtId="0" fontId="13" fillId="0" borderId="0" xfId="0" applyFont="1" applyAlignment="1">
      <alignment vertical="center" wrapText="1" shrinkToFit="1"/>
    </xf>
    <xf numFmtId="49" fontId="17" fillId="0" borderId="7" xfId="0" applyNumberFormat="1" applyFont="1" applyBorder="1" applyAlignment="1">
      <alignment horizontal="left" vertical="center"/>
    </xf>
    <xf numFmtId="49" fontId="20" fillId="0" borderId="0" xfId="0" applyNumberFormat="1" applyFont="1" applyAlignment="1">
      <alignment horizontal="center" vertical="center"/>
    </xf>
    <xf numFmtId="49" fontId="17" fillId="0" borderId="0" xfId="0" applyNumberFormat="1" applyFont="1" applyAlignment="1">
      <alignment horizontal="left" vertical="center"/>
    </xf>
    <xf numFmtId="49" fontId="19" fillId="0" borderId="7" xfId="0" applyNumberFormat="1" applyFont="1" applyBorder="1" applyAlignment="1">
      <alignment horizontal="left" vertical="center"/>
    </xf>
    <xf numFmtId="49" fontId="19" fillId="0" borderId="0" xfId="0" applyNumberFormat="1" applyFont="1" applyAlignment="1">
      <alignment horizontal="left" vertical="center"/>
    </xf>
    <xf numFmtId="38" fontId="13" fillId="0" borderId="30" xfId="1" applyFont="1" applyFill="1" applyBorder="1" applyAlignment="1" applyProtection="1">
      <alignment vertical="center" wrapText="1"/>
    </xf>
    <xf numFmtId="38" fontId="13" fillId="0" borderId="31" xfId="1" applyFont="1" applyFill="1" applyBorder="1" applyAlignment="1" applyProtection="1">
      <alignment horizontal="center" vertical="center" wrapText="1"/>
    </xf>
    <xf numFmtId="38" fontId="13" fillId="0" borderId="30" xfId="1" applyFont="1" applyFill="1" applyBorder="1" applyAlignment="1" applyProtection="1">
      <alignment horizontal="center" vertical="center" wrapText="1"/>
    </xf>
    <xf numFmtId="9" fontId="13" fillId="0" borderId="30" xfId="2" applyFont="1" applyFill="1" applyBorder="1" applyAlignment="1" applyProtection="1">
      <alignment horizontal="center" vertical="center" wrapText="1"/>
    </xf>
    <xf numFmtId="9" fontId="13" fillId="0" borderId="30" xfId="2" applyFont="1" applyFill="1" applyBorder="1" applyAlignment="1" applyProtection="1">
      <alignment vertical="center" wrapText="1"/>
    </xf>
    <xf numFmtId="38" fontId="13" fillId="0" borderId="33" xfId="1" applyFont="1" applyFill="1" applyBorder="1" applyAlignment="1" applyProtection="1">
      <alignment horizontal="center" vertical="center" wrapText="1"/>
    </xf>
    <xf numFmtId="38" fontId="13" fillId="0" borderId="36" xfId="1" applyFont="1" applyFill="1" applyBorder="1" applyAlignment="1" applyProtection="1">
      <alignment vertical="center" wrapText="1"/>
    </xf>
    <xf numFmtId="38" fontId="13" fillId="0" borderId="34" xfId="1" applyFont="1" applyFill="1" applyBorder="1" applyAlignment="1" applyProtection="1">
      <alignment horizontal="center" vertical="center" wrapText="1"/>
    </xf>
    <xf numFmtId="38" fontId="13" fillId="0" borderId="0" xfId="1" applyFont="1" applyFill="1" applyBorder="1" applyAlignment="1" applyProtection="1">
      <alignment vertical="center" wrapText="1"/>
    </xf>
    <xf numFmtId="42" fontId="13" fillId="0" borderId="1" xfId="1" applyNumberFormat="1" applyFont="1" applyFill="1" applyBorder="1" applyAlignment="1" applyProtection="1">
      <alignment horizontal="center" vertical="center"/>
    </xf>
    <xf numFmtId="176" fontId="13" fillId="0" borderId="7" xfId="1" applyNumberFormat="1" applyFont="1" applyFill="1" applyBorder="1" applyAlignment="1" applyProtection="1">
      <alignment horizontal="center" vertical="center"/>
    </xf>
    <xf numFmtId="176" fontId="13" fillId="0" borderId="0" xfId="1" applyNumberFormat="1" applyFont="1" applyFill="1" applyBorder="1" applyAlignment="1" applyProtection="1">
      <alignment horizontal="center" vertical="center"/>
    </xf>
    <xf numFmtId="176" fontId="23" fillId="0" borderId="7" xfId="1" applyNumberFormat="1" applyFont="1" applyFill="1" applyBorder="1" applyAlignment="1" applyProtection="1">
      <alignment horizontal="left" vertical="center"/>
    </xf>
    <xf numFmtId="176" fontId="23" fillId="0" borderId="0" xfId="1" applyNumberFormat="1" applyFont="1" applyFill="1" applyBorder="1" applyAlignment="1" applyProtection="1">
      <alignment horizontal="left" vertical="center"/>
    </xf>
    <xf numFmtId="177" fontId="23" fillId="0" borderId="7" xfId="1" applyNumberFormat="1" applyFont="1" applyFill="1" applyBorder="1" applyAlignment="1" applyProtection="1">
      <alignment horizontal="left" vertical="center"/>
    </xf>
    <xf numFmtId="177" fontId="23" fillId="0" borderId="0" xfId="1" applyNumberFormat="1" applyFont="1" applyFill="1" applyBorder="1" applyAlignment="1" applyProtection="1">
      <alignment horizontal="left" vertical="center"/>
    </xf>
    <xf numFmtId="0" fontId="13" fillId="0" borderId="0" xfId="0" applyFont="1" applyProtection="1">
      <protection locked="0"/>
    </xf>
    <xf numFmtId="0" fontId="15" fillId="2"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17" fillId="0" borderId="0" xfId="0" applyFont="1" applyProtection="1">
      <protection locked="0"/>
    </xf>
    <xf numFmtId="0" fontId="17" fillId="2" borderId="0" xfId="0" applyFont="1" applyFill="1" applyAlignment="1" applyProtection="1">
      <alignment vertical="center" wrapText="1"/>
      <protection locked="0"/>
    </xf>
    <xf numFmtId="0" fontId="14" fillId="3" borderId="0" xfId="0" applyFont="1" applyFill="1" applyAlignment="1" applyProtection="1">
      <alignment vertical="center" wrapText="1"/>
      <protection locked="0"/>
    </xf>
    <xf numFmtId="0" fontId="22" fillId="0" borderId="0" xfId="0" applyFont="1" applyProtection="1">
      <protection locked="0"/>
    </xf>
    <xf numFmtId="0" fontId="13" fillId="0" borderId="0" xfId="0" applyFont="1" applyAlignment="1" applyProtection="1">
      <alignment vertical="center"/>
      <protection locked="0"/>
    </xf>
    <xf numFmtId="49" fontId="17" fillId="0" borderId="4" xfId="0" applyNumberFormat="1" applyFont="1" applyBorder="1" applyAlignment="1">
      <alignment horizontal="center" vertical="center"/>
    </xf>
    <xf numFmtId="0" fontId="13" fillId="0" borderId="7" xfId="0" applyFont="1" applyBorder="1" applyAlignment="1">
      <alignment vertical="center" wrapText="1" shrinkToFit="1"/>
    </xf>
    <xf numFmtId="49" fontId="20" fillId="0" borderId="7" xfId="0" applyNumberFormat="1" applyFont="1" applyBorder="1" applyAlignment="1">
      <alignment horizontal="center" vertical="center"/>
    </xf>
    <xf numFmtId="176" fontId="13" fillId="0" borderId="7" xfId="0" applyNumberFormat="1" applyFont="1" applyBorder="1" applyAlignment="1">
      <alignment horizontal="left" vertical="center"/>
    </xf>
    <xf numFmtId="0" fontId="14" fillId="0" borderId="11" xfId="0" applyFont="1" applyBorder="1" applyAlignment="1">
      <alignment horizontal="center" vertical="center"/>
    </xf>
    <xf numFmtId="0" fontId="14" fillId="0" borderId="14" xfId="0" applyFont="1" applyBorder="1" applyAlignment="1">
      <alignment horizontal="center" vertical="center"/>
    </xf>
    <xf numFmtId="38" fontId="13" fillId="0" borderId="12" xfId="1" applyFont="1" applyFill="1" applyBorder="1" applyAlignment="1" applyProtection="1">
      <alignment vertical="center" wrapText="1"/>
    </xf>
    <xf numFmtId="38" fontId="13" fillId="0" borderId="13" xfId="1" applyFont="1" applyFill="1" applyBorder="1" applyAlignment="1" applyProtection="1">
      <alignment horizontal="center" vertical="center" wrapText="1"/>
    </xf>
    <xf numFmtId="9" fontId="13" fillId="0" borderId="12" xfId="2" applyFont="1" applyFill="1" applyBorder="1" applyAlignment="1" applyProtection="1">
      <alignment horizontal="center" vertical="center" wrapText="1"/>
    </xf>
    <xf numFmtId="38" fontId="13" fillId="0" borderId="15" xfId="1" applyFont="1" applyFill="1" applyBorder="1" applyAlignment="1" applyProtection="1">
      <alignment horizontal="center" vertical="center" wrapText="1"/>
    </xf>
    <xf numFmtId="38" fontId="13" fillId="0" borderId="33" xfId="1" applyFont="1" applyFill="1" applyBorder="1" applyAlignment="1" applyProtection="1">
      <alignment vertical="center" wrapText="1"/>
    </xf>
    <xf numFmtId="38" fontId="13" fillId="0" borderId="16" xfId="1" applyFont="1" applyFill="1" applyBorder="1" applyAlignment="1" applyProtection="1">
      <alignment horizontal="center" vertical="center" wrapText="1"/>
    </xf>
    <xf numFmtId="38" fontId="13" fillId="0" borderId="0" xfId="1" applyFont="1" applyFill="1" applyBorder="1" applyAlignment="1" applyProtection="1">
      <alignment horizontal="right" vertical="center" shrinkToFit="1"/>
    </xf>
    <xf numFmtId="0" fontId="13" fillId="0" borderId="9" xfId="0" applyFont="1" applyBorder="1" applyAlignment="1">
      <alignment horizontal="center" vertical="center" shrinkToFit="1"/>
    </xf>
    <xf numFmtId="42" fontId="13" fillId="0" borderId="10" xfId="1" applyNumberFormat="1" applyFont="1" applyFill="1" applyBorder="1" applyAlignment="1" applyProtection="1">
      <alignment horizontal="center" vertical="center"/>
    </xf>
    <xf numFmtId="0" fontId="13" fillId="0" borderId="11" xfId="0" applyFont="1" applyBorder="1" applyAlignment="1">
      <alignment horizontal="center" vertical="center" shrinkToFit="1"/>
    </xf>
    <xf numFmtId="42" fontId="13" fillId="0" borderId="13" xfId="1" applyNumberFormat="1" applyFont="1" applyFill="1" applyBorder="1" applyAlignment="1" applyProtection="1">
      <alignment horizontal="center" vertical="center"/>
    </xf>
    <xf numFmtId="177" fontId="23" fillId="0" borderId="6" xfId="1" applyNumberFormat="1" applyFont="1" applyFill="1" applyBorder="1" applyAlignment="1" applyProtection="1">
      <alignment horizontal="left" vertical="center"/>
    </xf>
    <xf numFmtId="0" fontId="13" fillId="2" borderId="8" xfId="0" applyFont="1" applyFill="1" applyBorder="1" applyAlignment="1">
      <alignment vertical="center"/>
    </xf>
    <xf numFmtId="0" fontId="13" fillId="0" borderId="11" xfId="0" applyFont="1" applyBorder="1" applyAlignment="1">
      <alignment horizontal="center" vertical="center" wrapText="1"/>
    </xf>
    <xf numFmtId="0" fontId="13" fillId="0" borderId="11" xfId="0" applyFont="1" applyBorder="1" applyAlignment="1">
      <alignment horizontal="center" vertical="center" wrapText="1" shrinkToFit="1"/>
    </xf>
    <xf numFmtId="0" fontId="13" fillId="0" borderId="11" xfId="0" applyFont="1" applyBorder="1" applyAlignment="1">
      <alignment horizontal="center" vertical="center"/>
    </xf>
    <xf numFmtId="0" fontId="13" fillId="0" borderId="21" xfId="0" applyFont="1" applyBorder="1" applyAlignment="1">
      <alignment horizontal="center" vertical="center"/>
    </xf>
    <xf numFmtId="0" fontId="13" fillId="0" borderId="14" xfId="0" applyFont="1" applyBorder="1" applyAlignment="1">
      <alignment horizontal="center" vertical="center" wrapText="1"/>
    </xf>
    <xf numFmtId="0" fontId="18" fillId="0" borderId="0" xfId="0" applyFont="1" applyAlignment="1">
      <alignment vertical="center"/>
    </xf>
    <xf numFmtId="0" fontId="13" fillId="0" borderId="7" xfId="0" applyFont="1" applyBorder="1" applyAlignment="1">
      <alignment horizontal="center" vertical="center" wrapText="1"/>
    </xf>
    <xf numFmtId="0" fontId="14" fillId="3" borderId="2" xfId="0" applyFont="1" applyFill="1" applyBorder="1" applyAlignment="1" applyProtection="1">
      <alignment horizontal="center" vertical="center" shrinkToFit="1"/>
      <protection locked="0"/>
    </xf>
    <xf numFmtId="0" fontId="14" fillId="3" borderId="24" xfId="0" applyFont="1" applyFill="1" applyBorder="1" applyAlignment="1" applyProtection="1">
      <alignment horizontal="center" vertical="center" shrinkToFit="1"/>
      <protection locked="0"/>
    </xf>
    <xf numFmtId="0" fontId="14" fillId="3" borderId="3" xfId="0" applyFont="1" applyFill="1" applyBorder="1" applyAlignment="1" applyProtection="1">
      <alignment horizontal="center" vertical="center" shrinkToFit="1"/>
      <protection locked="0"/>
    </xf>
    <xf numFmtId="0" fontId="14" fillId="3" borderId="25" xfId="0" applyFont="1" applyFill="1" applyBorder="1" applyAlignment="1" applyProtection="1">
      <alignment horizontal="center" vertical="center" wrapText="1" shrinkToFit="1"/>
      <protection locked="0"/>
    </xf>
    <xf numFmtId="38" fontId="13" fillId="0" borderId="19" xfId="1" applyFont="1" applyFill="1" applyBorder="1" applyAlignment="1" applyProtection="1">
      <alignment vertical="center" wrapText="1"/>
      <protection locked="0"/>
    </xf>
    <xf numFmtId="38" fontId="13" fillId="0" borderId="20" xfId="1" applyFont="1" applyFill="1" applyBorder="1" applyAlignment="1" applyProtection="1">
      <alignment horizontal="center" vertical="center" wrapText="1"/>
      <protection locked="0"/>
    </xf>
    <xf numFmtId="38" fontId="13" fillId="0" borderId="13" xfId="1" applyFont="1" applyFill="1" applyBorder="1" applyAlignment="1" applyProtection="1">
      <alignment horizontal="center" vertical="center" wrapText="1"/>
      <protection locked="0"/>
    </xf>
    <xf numFmtId="179" fontId="14" fillId="3" borderId="0" xfId="2" applyNumberFormat="1" applyFont="1" applyFill="1" applyAlignment="1">
      <alignment vertical="center" wrapText="1"/>
    </xf>
    <xf numFmtId="179" fontId="14" fillId="3" borderId="0" xfId="2" applyNumberFormat="1" applyFont="1" applyFill="1" applyAlignment="1" applyProtection="1">
      <alignment vertical="center" wrapText="1"/>
      <protection locked="0"/>
    </xf>
    <xf numFmtId="0" fontId="40" fillId="0" borderId="1" xfId="0" applyFont="1" applyBorder="1" applyAlignment="1">
      <alignment horizontal="center" vertical="center" wrapText="1"/>
    </xf>
    <xf numFmtId="0" fontId="14" fillId="0" borderId="0" xfId="0" applyFont="1" applyAlignment="1">
      <alignment horizontal="center" vertical="center"/>
    </xf>
    <xf numFmtId="0" fontId="16" fillId="0" borderId="0" xfId="0" applyFont="1" applyAlignment="1">
      <alignment horizontal="center" vertical="center"/>
    </xf>
    <xf numFmtId="0" fontId="13" fillId="0" borderId="3" xfId="0" applyFont="1" applyBorder="1" applyAlignment="1" applyProtection="1">
      <alignment horizontal="center" vertical="center" wrapText="1" shrinkToFit="1"/>
      <protection locked="0"/>
    </xf>
    <xf numFmtId="0" fontId="13" fillId="0" borderId="4" xfId="0" applyFont="1" applyBorder="1" applyAlignment="1" applyProtection="1">
      <alignment horizontal="center" vertical="center" wrapText="1" shrinkToFit="1"/>
      <protection locked="0"/>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15"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41" fontId="6" fillId="0" borderId="40" xfId="0" applyNumberFormat="1" applyFont="1" applyBorder="1" applyAlignment="1">
      <alignment vertical="center" wrapText="1"/>
    </xf>
    <xf numFmtId="41" fontId="6" fillId="0" borderId="46" xfId="0" applyNumberFormat="1" applyFont="1" applyBorder="1" applyAlignment="1">
      <alignment vertical="center" wrapText="1"/>
    </xf>
    <xf numFmtId="41" fontId="6" fillId="0" borderId="39" xfId="0" applyNumberFormat="1" applyFont="1" applyBorder="1" applyAlignment="1">
      <alignment vertical="center" wrapText="1"/>
    </xf>
    <xf numFmtId="41" fontId="6" fillId="0" borderId="45" xfId="0" applyNumberFormat="1" applyFont="1" applyBorder="1" applyAlignment="1">
      <alignment vertical="center" wrapText="1"/>
    </xf>
    <xf numFmtId="0" fontId="22" fillId="0" borderId="1" xfId="0" applyFont="1" applyBorder="1" applyAlignment="1">
      <alignment horizontal="center" vertical="center"/>
    </xf>
    <xf numFmtId="0" fontId="37" fillId="0" borderId="18" xfId="0" applyFont="1" applyBorder="1" applyAlignment="1">
      <alignment horizontal="center" vertical="center"/>
    </xf>
    <xf numFmtId="0" fontId="16" fillId="0" borderId="1" xfId="0" applyFont="1" applyBorder="1" applyAlignment="1">
      <alignment horizontal="center" vertical="center"/>
    </xf>
    <xf numFmtId="178" fontId="16" fillId="6" borderId="1" xfId="0" applyNumberFormat="1" applyFont="1" applyFill="1" applyBorder="1" applyAlignment="1">
      <alignment horizontal="center" vertical="center"/>
    </xf>
    <xf numFmtId="41" fontId="6" fillId="0" borderId="38" xfId="0" applyNumberFormat="1" applyFont="1" applyBorder="1" applyAlignment="1">
      <alignment vertical="center"/>
    </xf>
    <xf numFmtId="41" fontId="6" fillId="0" borderId="39" xfId="0" applyNumberFormat="1" applyFont="1" applyBorder="1" applyAlignment="1">
      <alignment vertical="center"/>
    </xf>
    <xf numFmtId="41" fontId="6" fillId="0" borderId="40" xfId="0" applyNumberFormat="1" applyFont="1" applyBorder="1" applyAlignment="1">
      <alignment vertical="center"/>
    </xf>
    <xf numFmtId="41" fontId="6" fillId="0" borderId="44" xfId="0" applyNumberFormat="1" applyFont="1" applyBorder="1" applyAlignment="1">
      <alignment vertical="center"/>
    </xf>
    <xf numFmtId="0" fontId="37" fillId="0" borderId="18" xfId="0" applyFont="1" applyBorder="1" applyAlignment="1">
      <alignment horizontal="center" vertical="top"/>
    </xf>
    <xf numFmtId="0" fontId="37" fillId="0" borderId="18" xfId="0" applyFont="1" applyBorder="1" applyAlignment="1">
      <alignment horizontal="center" vertical="top" wrapText="1"/>
    </xf>
    <xf numFmtId="0" fontId="37" fillId="0" borderId="0" xfId="0" applyFont="1" applyAlignment="1">
      <alignment horizontal="center" vertical="top" wrapText="1"/>
    </xf>
    <xf numFmtId="0" fontId="37" fillId="0" borderId="3" xfId="0" applyFont="1" applyBorder="1" applyAlignment="1">
      <alignment horizontal="center" vertical="center"/>
    </xf>
    <xf numFmtId="178" fontId="37" fillId="0" borderId="3" xfId="0" applyNumberFormat="1" applyFont="1" applyBorder="1" applyAlignment="1">
      <alignment horizontal="center" vertical="center"/>
    </xf>
    <xf numFmtId="0" fontId="35" fillId="0" borderId="8" xfId="0" applyFont="1" applyBorder="1" applyAlignment="1">
      <alignment horizontal="center" vertical="center"/>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178" fontId="22" fillId="0" borderId="2" xfId="0" applyNumberFormat="1" applyFont="1" applyBorder="1" applyAlignment="1" applyProtection="1">
      <alignment horizontal="center" vertical="center"/>
      <protection locked="0"/>
    </xf>
    <xf numFmtId="178" fontId="22" fillId="0" borderId="4" xfId="0" applyNumberFormat="1" applyFont="1" applyBorder="1" applyAlignment="1" applyProtection="1">
      <alignment horizontal="center" vertical="center"/>
      <protection locked="0"/>
    </xf>
    <xf numFmtId="0" fontId="20" fillId="2" borderId="18" xfId="0" applyFont="1" applyFill="1" applyBorder="1" applyAlignment="1">
      <alignment horizontal="center" vertical="top"/>
    </xf>
    <xf numFmtId="0" fontId="20" fillId="2" borderId="0" xfId="0" applyFont="1" applyFill="1" applyAlignment="1">
      <alignment horizontal="left" vertical="top"/>
    </xf>
    <xf numFmtId="0" fontId="35" fillId="0" borderId="1" xfId="0" applyFont="1" applyBorder="1" applyAlignment="1">
      <alignment horizontal="center" vertical="center"/>
    </xf>
    <xf numFmtId="0" fontId="26" fillId="0" borderId="8" xfId="0" applyFont="1" applyBorder="1" applyAlignment="1">
      <alignment horizontal="left" vertical="center" shrinkToFit="1"/>
    </xf>
    <xf numFmtId="0" fontId="22" fillId="0" borderId="1" xfId="0" applyFont="1" applyBorder="1" applyAlignment="1" applyProtection="1">
      <alignment horizontal="center" vertical="center"/>
      <protection locked="0"/>
    </xf>
    <xf numFmtId="178" fontId="22" fillId="0" borderId="1" xfId="0" applyNumberFormat="1"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protection locked="0"/>
    </xf>
    <xf numFmtId="0" fontId="22" fillId="0" borderId="3" xfId="0" applyFont="1" applyBorder="1" applyAlignment="1" applyProtection="1">
      <alignment horizontal="center" vertical="center"/>
      <protection locked="0"/>
    </xf>
    <xf numFmtId="0" fontId="22" fillId="5" borderId="1" xfId="0" applyFont="1" applyFill="1" applyBorder="1" applyAlignment="1" applyProtection="1">
      <alignment horizontal="center" vertical="center"/>
      <protection locked="0"/>
    </xf>
    <xf numFmtId="178" fontId="22" fillId="4" borderId="4" xfId="1" applyNumberFormat="1" applyFont="1" applyFill="1" applyBorder="1" applyAlignment="1" applyProtection="1">
      <alignment horizontal="center" vertical="center"/>
      <protection locked="0"/>
    </xf>
    <xf numFmtId="178" fontId="22" fillId="4" borderId="1" xfId="1" applyNumberFormat="1" applyFont="1" applyFill="1" applyBorder="1" applyAlignment="1" applyProtection="1">
      <alignment horizontal="center" vertical="center"/>
      <protection locked="0"/>
    </xf>
    <xf numFmtId="0" fontId="16" fillId="2" borderId="1" xfId="0" applyFont="1" applyFill="1" applyBorder="1" applyAlignment="1">
      <alignment horizontal="center" vertical="center"/>
    </xf>
    <xf numFmtId="0" fontId="35" fillId="2" borderId="0" xfId="0" applyFont="1" applyFill="1" applyAlignment="1">
      <alignment horizontal="center" vertical="center"/>
    </xf>
    <xf numFmtId="0" fontId="22" fillId="2" borderId="1" xfId="0" applyFont="1" applyFill="1" applyBorder="1" applyAlignment="1">
      <alignment horizontal="center" vertical="center"/>
    </xf>
    <xf numFmtId="0" fontId="22" fillId="2" borderId="4"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35" fillId="2" borderId="3" xfId="0" applyFont="1" applyFill="1" applyBorder="1" applyAlignment="1">
      <alignment horizontal="left" vertical="center"/>
    </xf>
    <xf numFmtId="0" fontId="35" fillId="2" borderId="3" xfId="0" applyFont="1" applyFill="1" applyBorder="1" applyAlignment="1">
      <alignment horizontal="center" vertical="center" shrinkToFit="1"/>
    </xf>
    <xf numFmtId="0" fontId="35" fillId="2" borderId="4" xfId="0" applyFont="1" applyFill="1" applyBorder="1" applyAlignment="1">
      <alignment horizontal="center" vertical="center" shrinkToFit="1"/>
    </xf>
    <xf numFmtId="0" fontId="17" fillId="0" borderId="1" xfId="0" applyFont="1" applyBorder="1" applyAlignment="1">
      <alignment horizontal="center" vertical="center"/>
    </xf>
  </cellXfs>
  <cellStyles count="4">
    <cellStyle name="パーセント" xfId="2" builtinId="5"/>
    <cellStyle name="ハイパーリンク" xfId="3" builtinId="8"/>
    <cellStyle name="桁区切り" xfId="1" builtinId="6"/>
    <cellStyle name="標準" xfId="0" builtinId="0"/>
  </cellStyles>
  <dxfs count="18">
    <dxf>
      <fill>
        <patternFill>
          <bgColor theme="7" tint="0.7999816888943144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theme="1"/>
      </font>
      <fill>
        <patternFill>
          <bgColor theme="1" tint="0.499984740745262"/>
        </patternFill>
      </fill>
    </dxf>
    <dxf>
      <font>
        <b/>
        <i val="0"/>
        <color rgb="FFFF0000"/>
      </font>
      <fill>
        <patternFill>
          <bgColor rgb="FFFFFF00"/>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ont>
        <color theme="0" tint="-0.499984740745262"/>
      </font>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bgColor rgb="FFFFFF00"/>
        </patternFill>
      </fill>
    </dxf>
    <dxf>
      <font>
        <color theme="0" tint="-0.499984740745262"/>
      </font>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06/relationships/rdRichValue" Target="richData/rdrichvalue.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22/10/relationships/richValueRel" Target="richData/richValueRel.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eetMetadata" Target="metadata.xml"/><Relationship Id="rId5" Type="http://schemas.openxmlformats.org/officeDocument/2006/relationships/worksheet" Target="worksheets/sheet5.xml"/><Relationship Id="rId15" Type="http://schemas.microsoft.com/office/2017/06/relationships/rdRichValueTypes" Target="richData/rdRichValueTypes.xml"/><Relationship Id="rId10" Type="http://schemas.openxmlformats.org/officeDocument/2006/relationships/sharedStrings" Target="sharedStrings.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eti.go.jp/information_2/downloadfiles/R6kenpo.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7B8EA-480B-47A8-8C43-3B4C46C02350}">
  <dimension ref="B2:F19"/>
  <sheetViews>
    <sheetView showGridLines="0" tabSelected="1" workbookViewId="0"/>
  </sheetViews>
  <sheetFormatPr baseColWidth="10" defaultColWidth="9" defaultRowHeight="25" x14ac:dyDescent="0.25"/>
  <cols>
    <col min="1" max="1" width="3.5" style="237" customWidth="1"/>
    <col min="2" max="2" width="3.6640625" style="268" customWidth="1"/>
    <col min="3" max="3" width="9" style="269"/>
    <col min="4" max="4" width="4.1640625" style="1" customWidth="1"/>
    <col min="5" max="5" width="77.5" style="270" customWidth="1"/>
    <col min="6" max="16384" width="9" style="237"/>
  </cols>
  <sheetData>
    <row r="2" spans="2:6" x14ac:dyDescent="0.25">
      <c r="B2" s="268" t="s">
        <v>0</v>
      </c>
    </row>
    <row r="3" spans="2:6" x14ac:dyDescent="0.25">
      <c r="C3" s="269" t="s">
        <v>1</v>
      </c>
    </row>
    <row r="4" spans="2:6" x14ac:dyDescent="0.25">
      <c r="E4" s="3" t="s">
        <v>2</v>
      </c>
    </row>
    <row r="5" spans="2:6" ht="72" x14ac:dyDescent="0.25">
      <c r="E5" s="270" t="s">
        <v>3</v>
      </c>
      <c r="F5" s="11"/>
    </row>
    <row r="6" spans="2:6" ht="54" x14ac:dyDescent="0.25">
      <c r="E6" s="271" t="s">
        <v>4</v>
      </c>
    </row>
    <row r="7" spans="2:6" x14ac:dyDescent="0.25">
      <c r="C7" s="269" t="s">
        <v>5</v>
      </c>
    </row>
    <row r="8" spans="2:6" x14ac:dyDescent="0.25">
      <c r="E8" s="270" t="s">
        <v>6</v>
      </c>
    </row>
    <row r="9" spans="2:6" x14ac:dyDescent="0.25">
      <c r="C9" s="269" t="s">
        <v>7</v>
      </c>
    </row>
    <row r="10" spans="2:6" x14ac:dyDescent="0.25">
      <c r="E10" s="270" t="s">
        <v>8</v>
      </c>
    </row>
    <row r="11" spans="2:6" x14ac:dyDescent="0.25">
      <c r="D11" s="1" t="s">
        <v>9</v>
      </c>
      <c r="E11" s="1"/>
    </row>
    <row r="12" spans="2:6" ht="17.25" customHeight="1" x14ac:dyDescent="0.25">
      <c r="E12" s="272" t="s">
        <v>10</v>
      </c>
    </row>
    <row r="13" spans="2:6" ht="17.25" customHeight="1" x14ac:dyDescent="0.25">
      <c r="E13" s="273" t="s">
        <v>11</v>
      </c>
    </row>
    <row r="14" spans="2:6" ht="17.25" customHeight="1" x14ac:dyDescent="0.25">
      <c r="E14" s="1" t="s">
        <v>12</v>
      </c>
    </row>
    <row r="15" spans="2:6" ht="17.25" customHeight="1" x14ac:dyDescent="0.25">
      <c r="E15" s="270" t="s">
        <v>13</v>
      </c>
    </row>
    <row r="16" spans="2:6" ht="17.25" customHeight="1" x14ac:dyDescent="0.25">
      <c r="E16" s="1" t="s">
        <v>14</v>
      </c>
    </row>
    <row r="17" spans="3:5" ht="36" x14ac:dyDescent="0.25">
      <c r="E17" s="270" t="s">
        <v>15</v>
      </c>
    </row>
    <row r="18" spans="3:5" x14ac:dyDescent="0.25">
      <c r="C18" s="269" t="s">
        <v>16</v>
      </c>
    </row>
    <row r="19" spans="3:5" ht="144" x14ac:dyDescent="0.25">
      <c r="E19" s="270" t="s">
        <v>17</v>
      </c>
    </row>
  </sheetData>
  <phoneticPr fontId="2"/>
  <hyperlinks>
    <hyperlink ref="E6" r:id="rId1" xr:uid="{206EA0A0-3C66-4B5B-AEAC-0B7FFBC568F2}"/>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0FA9-579E-4B28-A287-1D1AEA4F05C4}">
  <sheetPr>
    <pageSetUpPr fitToPage="1"/>
  </sheetPr>
  <dimension ref="B1:H49"/>
  <sheetViews>
    <sheetView showGridLines="0" view="pageBreakPreview" zoomScaleNormal="100" zoomScaleSheetLayoutView="100" workbookViewId="0"/>
  </sheetViews>
  <sheetFormatPr baseColWidth="10" defaultColWidth="9" defaultRowHeight="17" outlineLevelRow="1" x14ac:dyDescent="0.25"/>
  <cols>
    <col min="1" max="1" width="3.1640625" style="15" customWidth="1"/>
    <col min="2" max="2" width="22.5" style="97" customWidth="1"/>
    <col min="3" max="3" width="20.6640625" style="97" customWidth="1"/>
    <col min="4" max="5" width="20.6640625" style="27" customWidth="1"/>
    <col min="6" max="6" width="33" style="27" customWidth="1"/>
    <col min="7" max="7" width="9.33203125" style="27" customWidth="1"/>
    <col min="8" max="8" width="20.6640625" style="27" customWidth="1"/>
    <col min="9" max="16384" width="9" style="15"/>
  </cols>
  <sheetData>
    <row r="1" spans="2:8" x14ac:dyDescent="0.25">
      <c r="B1" s="13"/>
      <c r="C1" s="13"/>
      <c r="D1" s="14"/>
      <c r="E1" s="14"/>
      <c r="F1" s="14"/>
      <c r="G1" s="14"/>
      <c r="H1" s="14"/>
    </row>
    <row r="2" spans="2:8" ht="18" x14ac:dyDescent="0.25">
      <c r="B2" s="13" t="s">
        <v>18</v>
      </c>
      <c r="C2" s="13"/>
      <c r="D2" s="14"/>
      <c r="E2" s="14"/>
      <c r="F2" s="44" t="e" vm="1">
        <v>#VALUE!</v>
      </c>
      <c r="G2" s="14"/>
      <c r="H2" s="14"/>
    </row>
    <row r="3" spans="2:8" x14ac:dyDescent="0.25">
      <c r="B3" s="13"/>
      <c r="C3" s="13"/>
      <c r="D3" s="14"/>
      <c r="E3" s="274"/>
      <c r="F3" s="274"/>
      <c r="G3" s="14"/>
      <c r="H3" s="14"/>
    </row>
    <row r="4" spans="2:8" x14ac:dyDescent="0.25">
      <c r="B4" s="347" t="s">
        <v>19</v>
      </c>
      <c r="C4" s="347"/>
      <c r="D4" s="347"/>
      <c r="E4" s="347"/>
      <c r="F4" s="347"/>
      <c r="G4" s="16"/>
      <c r="H4" s="16"/>
    </row>
    <row r="5" spans="2:8" ht="25" x14ac:dyDescent="0.25">
      <c r="B5" s="348" t="s">
        <v>20</v>
      </c>
      <c r="C5" s="348"/>
      <c r="D5" s="348"/>
      <c r="E5" s="348"/>
      <c r="F5" s="348"/>
      <c r="G5" s="17"/>
      <c r="H5" s="17"/>
    </row>
    <row r="6" spans="2:8" x14ac:dyDescent="0.25">
      <c r="B6" s="18"/>
      <c r="C6" s="18"/>
      <c r="D6" s="18"/>
      <c r="E6" s="18"/>
      <c r="F6" s="18"/>
      <c r="G6" s="18"/>
      <c r="H6" s="18"/>
    </row>
    <row r="7" spans="2:8" x14ac:dyDescent="0.25">
      <c r="B7" s="19" t="s">
        <v>21</v>
      </c>
      <c r="C7" s="18"/>
      <c r="D7" s="18"/>
      <c r="E7" s="18"/>
      <c r="F7" s="18"/>
      <c r="G7" s="18"/>
      <c r="H7" s="18"/>
    </row>
    <row r="8" spans="2:8" x14ac:dyDescent="0.25">
      <c r="B8" s="19" t="s">
        <v>22</v>
      </c>
      <c r="C8" s="18"/>
      <c r="D8" s="18"/>
      <c r="E8" s="18"/>
      <c r="F8" s="18"/>
      <c r="G8" s="18"/>
      <c r="H8" s="18"/>
    </row>
    <row r="9" spans="2:8" x14ac:dyDescent="0.25">
      <c r="B9" s="19" t="s">
        <v>23</v>
      </c>
      <c r="C9" s="18"/>
      <c r="D9" s="18"/>
      <c r="E9" s="18"/>
      <c r="F9" s="18"/>
      <c r="G9" s="18"/>
      <c r="H9" s="18"/>
    </row>
    <row r="10" spans="2:8" x14ac:dyDescent="0.25">
      <c r="B10" s="20"/>
      <c r="C10" s="13"/>
      <c r="D10" s="13"/>
      <c r="E10" s="13"/>
      <c r="F10" s="14"/>
      <c r="G10" s="14"/>
      <c r="H10" s="14"/>
    </row>
    <row r="11" spans="2:8" x14ac:dyDescent="0.25">
      <c r="B11" s="21" t="s">
        <v>24</v>
      </c>
      <c r="C11" s="349" t="s">
        <v>25</v>
      </c>
      <c r="D11" s="350"/>
      <c r="E11" s="22"/>
      <c r="F11" s="22"/>
      <c r="G11" s="15"/>
      <c r="H11" s="14"/>
    </row>
    <row r="12" spans="2:8" x14ac:dyDescent="0.25">
      <c r="B12" s="23"/>
      <c r="C12" s="24"/>
      <c r="D12" s="24"/>
      <c r="E12" s="24"/>
      <c r="F12" s="24"/>
      <c r="G12" s="15"/>
      <c r="H12" s="14"/>
    </row>
    <row r="13" spans="2:8" ht="18" x14ac:dyDescent="0.25">
      <c r="B13" s="25" t="s">
        <v>26</v>
      </c>
      <c r="C13" s="26"/>
      <c r="F13" s="28"/>
    </row>
    <row r="14" spans="2:8" s="34" customFormat="1" x14ac:dyDescent="0.25">
      <c r="B14" s="29" t="s">
        <v>27</v>
      </c>
      <c r="C14" s="30" t="s">
        <v>28</v>
      </c>
      <c r="D14" s="31" t="s">
        <v>29</v>
      </c>
      <c r="E14" s="32"/>
      <c r="F14" s="33"/>
      <c r="H14" s="35"/>
    </row>
    <row r="15" spans="2:8" x14ac:dyDescent="0.25">
      <c r="B15" s="29" t="s">
        <v>30</v>
      </c>
      <c r="C15" s="36" t="str">
        <f>IFERROR(VLOOKUP(C14,事務局管理用!A2:E3,2,FALSE),"")</f>
        <v>4/5</v>
      </c>
      <c r="D15" s="37"/>
      <c r="E15" s="38"/>
      <c r="F15" s="33"/>
      <c r="G15" s="15"/>
      <c r="H15" s="14"/>
    </row>
    <row r="16" spans="2:8" x14ac:dyDescent="0.25">
      <c r="B16" s="39" t="s">
        <v>31</v>
      </c>
      <c r="C16" s="40">
        <f>$E$37</f>
        <v>4328000</v>
      </c>
      <c r="D16" s="41" t="s">
        <v>32</v>
      </c>
      <c r="F16" s="13"/>
      <c r="G16" s="15"/>
      <c r="H16" s="14"/>
    </row>
    <row r="17" spans="2:8" ht="18" x14ac:dyDescent="0.25">
      <c r="B17" s="42"/>
      <c r="C17" s="43"/>
      <c r="D17" s="14"/>
      <c r="E17" s="14"/>
      <c r="F17" s="44" t="s">
        <v>33</v>
      </c>
      <c r="G17" s="15"/>
      <c r="H17" s="14"/>
    </row>
    <row r="18" spans="2:8" ht="30" x14ac:dyDescent="0.25">
      <c r="B18" s="45" t="s">
        <v>34</v>
      </c>
      <c r="C18" s="46" t="s">
        <v>35</v>
      </c>
      <c r="D18" s="46" t="s">
        <v>36</v>
      </c>
      <c r="E18" s="47" t="s">
        <v>37</v>
      </c>
      <c r="F18" s="48" t="s">
        <v>38</v>
      </c>
      <c r="H18" s="15"/>
    </row>
    <row r="19" spans="2:8" ht="18" x14ac:dyDescent="0.25">
      <c r="B19" s="49" t="s">
        <v>39</v>
      </c>
      <c r="C19" s="50">
        <f>+SUM(C20:C22)</f>
        <v>3556000</v>
      </c>
      <c r="D19" s="50">
        <f>+SUM(D20:D22)</f>
        <v>3556000</v>
      </c>
      <c r="E19" s="50">
        <f>+SUM(E20:E22)</f>
        <v>3556000</v>
      </c>
      <c r="F19" s="51" t="s">
        <v>40</v>
      </c>
      <c r="H19" s="15"/>
    </row>
    <row r="20" spans="2:8" ht="18" x14ac:dyDescent="0.25">
      <c r="B20" s="52" t="s">
        <v>41</v>
      </c>
      <c r="C20" s="53">
        <v>1204000</v>
      </c>
      <c r="D20" s="53">
        <v>1204000</v>
      </c>
      <c r="E20" s="53">
        <v>1204000</v>
      </c>
      <c r="F20" s="54" t="s">
        <v>42</v>
      </c>
      <c r="H20" s="15"/>
    </row>
    <row r="21" spans="2:8" ht="18" x14ac:dyDescent="0.25">
      <c r="B21" s="52" t="s">
        <v>43</v>
      </c>
      <c r="C21" s="53">
        <v>1176000</v>
      </c>
      <c r="D21" s="53">
        <v>1176000</v>
      </c>
      <c r="E21" s="53">
        <v>1176000</v>
      </c>
      <c r="F21" s="54" t="s">
        <v>44</v>
      </c>
      <c r="H21" s="15"/>
    </row>
    <row r="22" spans="2:8" ht="18" x14ac:dyDescent="0.25">
      <c r="B22" s="52" t="s">
        <v>45</v>
      </c>
      <c r="C22" s="53">
        <v>1176000</v>
      </c>
      <c r="D22" s="53">
        <v>1176000</v>
      </c>
      <c r="E22" s="53">
        <v>1176000</v>
      </c>
      <c r="F22" s="54" t="s">
        <v>44</v>
      </c>
      <c r="H22" s="15"/>
    </row>
    <row r="23" spans="2:8" ht="18" x14ac:dyDescent="0.25">
      <c r="B23" s="55" t="s">
        <v>46</v>
      </c>
      <c r="C23" s="56">
        <f>SUM(C24:C31)</f>
        <v>1139400</v>
      </c>
      <c r="D23" s="56">
        <f>SUM(D24:D31)</f>
        <v>1035818.1818181818</v>
      </c>
      <c r="E23" s="56">
        <f>SUM(E24:E31)</f>
        <v>1035818.1818181818</v>
      </c>
      <c r="F23" s="57" t="s">
        <v>40</v>
      </c>
      <c r="H23" s="15"/>
    </row>
    <row r="24" spans="2:8" ht="90" x14ac:dyDescent="0.25">
      <c r="B24" s="52" t="s">
        <v>47</v>
      </c>
      <c r="C24" s="53">
        <v>870000</v>
      </c>
      <c r="D24" s="53">
        <v>790909.09090909082</v>
      </c>
      <c r="E24" s="53">
        <v>790909.09090909082</v>
      </c>
      <c r="F24" s="54" t="s">
        <v>48</v>
      </c>
      <c r="H24" s="15"/>
    </row>
    <row r="25" spans="2:8" ht="108" x14ac:dyDescent="0.25">
      <c r="B25" s="52" t="s">
        <v>49</v>
      </c>
      <c r="C25" s="53">
        <v>144000</v>
      </c>
      <c r="D25" s="53">
        <v>130909.0909090909</v>
      </c>
      <c r="E25" s="53">
        <v>130909.0909090909</v>
      </c>
      <c r="F25" s="54" t="s">
        <v>50</v>
      </c>
      <c r="H25" s="15"/>
    </row>
    <row r="26" spans="2:8" ht="36" x14ac:dyDescent="0.25">
      <c r="B26" s="52" t="s">
        <v>51</v>
      </c>
      <c r="C26" s="53">
        <v>89400</v>
      </c>
      <c r="D26" s="53">
        <v>81272.727272727265</v>
      </c>
      <c r="E26" s="53">
        <v>81272.727272727265</v>
      </c>
      <c r="F26" s="54" t="s">
        <v>52</v>
      </c>
      <c r="H26" s="15"/>
    </row>
    <row r="27" spans="2:8" ht="18" x14ac:dyDescent="0.25">
      <c r="B27" s="52" t="s">
        <v>53</v>
      </c>
      <c r="C27" s="53">
        <v>36000</v>
      </c>
      <c r="D27" s="53">
        <v>32727.272727272724</v>
      </c>
      <c r="E27" s="53">
        <v>32727.272727272724</v>
      </c>
      <c r="F27" s="54" t="s">
        <v>54</v>
      </c>
      <c r="H27" s="15"/>
    </row>
    <row r="28" spans="2:8" ht="18" x14ac:dyDescent="0.25">
      <c r="B28" s="52" t="s">
        <v>55</v>
      </c>
      <c r="C28" s="53">
        <v>0</v>
      </c>
      <c r="D28" s="53">
        <v>0</v>
      </c>
      <c r="E28" s="53">
        <v>0</v>
      </c>
      <c r="F28" s="54" t="s">
        <v>56</v>
      </c>
      <c r="H28" s="15"/>
    </row>
    <row r="29" spans="2:8" ht="18" x14ac:dyDescent="0.25">
      <c r="B29" s="52" t="s">
        <v>57</v>
      </c>
      <c r="C29" s="53">
        <v>0</v>
      </c>
      <c r="D29" s="53">
        <v>0</v>
      </c>
      <c r="E29" s="53">
        <v>0</v>
      </c>
      <c r="F29" s="54" t="s">
        <v>56</v>
      </c>
      <c r="H29" s="15"/>
    </row>
    <row r="30" spans="2:8" ht="18" x14ac:dyDescent="0.25">
      <c r="B30" s="52" t="s">
        <v>58</v>
      </c>
      <c r="C30" s="53">
        <v>0</v>
      </c>
      <c r="D30" s="53">
        <v>0</v>
      </c>
      <c r="E30" s="53">
        <v>0</v>
      </c>
      <c r="F30" s="54" t="s">
        <v>56</v>
      </c>
      <c r="H30" s="15"/>
    </row>
    <row r="31" spans="2:8" ht="18" x14ac:dyDescent="0.25">
      <c r="B31" s="52" t="s">
        <v>59</v>
      </c>
      <c r="C31" s="53">
        <v>0</v>
      </c>
      <c r="D31" s="53">
        <v>0</v>
      </c>
      <c r="E31" s="53">
        <v>0</v>
      </c>
      <c r="F31" s="54" t="s">
        <v>56</v>
      </c>
      <c r="G31" s="58" t="s">
        <v>60</v>
      </c>
      <c r="H31" s="15"/>
    </row>
    <row r="32" spans="2:8" ht="18" x14ac:dyDescent="0.25">
      <c r="B32" s="55" t="s">
        <v>61</v>
      </c>
      <c r="C32" s="56">
        <f>SUM(C33:C34)</f>
        <v>900000</v>
      </c>
      <c r="D32" s="56">
        <f>SUM(D33:D34)</f>
        <v>818181.81818181812</v>
      </c>
      <c r="E32" s="56">
        <f>SUM(E33:E34)</f>
        <v>818181.81818181812</v>
      </c>
      <c r="F32" s="57" t="s">
        <v>40</v>
      </c>
      <c r="G32" s="59">
        <f>IFERROR(E32/E37,"")</f>
        <v>0.18904385817509661</v>
      </c>
      <c r="H32" s="15"/>
    </row>
    <row r="33" spans="2:8" ht="18" x14ac:dyDescent="0.25">
      <c r="B33" s="52" t="s">
        <v>62</v>
      </c>
      <c r="C33" s="60">
        <v>700000</v>
      </c>
      <c r="D33" s="60">
        <v>636363.63636363635</v>
      </c>
      <c r="E33" s="60">
        <v>636363.63636363635</v>
      </c>
      <c r="F33" s="61" t="s">
        <v>63</v>
      </c>
      <c r="H33" s="15"/>
    </row>
    <row r="34" spans="2:8" ht="18" x14ac:dyDescent="0.25">
      <c r="B34" s="52" t="s">
        <v>64</v>
      </c>
      <c r="C34" s="60">
        <v>200000</v>
      </c>
      <c r="D34" s="60">
        <v>181818.18181818179</v>
      </c>
      <c r="E34" s="60">
        <v>181818.18181818179</v>
      </c>
      <c r="F34" s="61" t="s">
        <v>65</v>
      </c>
      <c r="H34" s="15"/>
    </row>
    <row r="35" spans="2:8" ht="18" x14ac:dyDescent="0.25">
      <c r="B35" s="62" t="s">
        <v>66</v>
      </c>
      <c r="C35" s="63">
        <f>SUM(C19,C23,C32)</f>
        <v>5595400</v>
      </c>
      <c r="D35" s="63">
        <f>SUM(D19,D23,D32)</f>
        <v>5410000</v>
      </c>
      <c r="E35" s="63">
        <f>SUM(E19,E23,E32)</f>
        <v>5410000</v>
      </c>
      <c r="F35" s="64" t="s">
        <v>40</v>
      </c>
      <c r="G35" s="14"/>
      <c r="H35" s="15"/>
    </row>
    <row r="36" spans="2:8" ht="18" hidden="1" outlineLevel="1" x14ac:dyDescent="0.25">
      <c r="B36" s="62" t="s">
        <v>67</v>
      </c>
      <c r="C36" s="65" t="s">
        <v>40</v>
      </c>
      <c r="D36" s="66" t="s">
        <v>40</v>
      </c>
      <c r="E36" s="67">
        <f>VLOOKUP($C$14,事務局管理用!$A$2:$F$3,5,FALSE)</f>
        <v>0.8</v>
      </c>
      <c r="F36" s="64" t="s">
        <v>40</v>
      </c>
      <c r="G36" s="14"/>
      <c r="H36" s="15"/>
    </row>
    <row r="37" spans="2:8" ht="18" collapsed="1" x14ac:dyDescent="0.25">
      <c r="B37" s="68" t="s">
        <v>68</v>
      </c>
      <c r="C37" s="69" t="s">
        <v>69</v>
      </c>
      <c r="D37" s="69" t="s">
        <v>40</v>
      </c>
      <c r="E37" s="70">
        <f>IFERROR(IF(VLOOKUP($C$14,事務局管理用!$A$2:$F$3,6,FALSE)&lt;$E$35,"補助対象経費が上限を超えています",$E$35*$E$36),"")</f>
        <v>4328000</v>
      </c>
      <c r="F37" s="71" t="s">
        <v>69</v>
      </c>
      <c r="G37" s="14"/>
      <c r="H37" s="15"/>
    </row>
    <row r="38" spans="2:8" ht="30" customHeight="1" x14ac:dyDescent="0.25">
      <c r="B38" s="72"/>
      <c r="C38" s="73"/>
      <c r="D38" s="73"/>
      <c r="E38" s="73"/>
      <c r="F38" s="73"/>
      <c r="G38" s="74"/>
      <c r="H38" s="14"/>
    </row>
    <row r="39" spans="2:8" s="78" customFormat="1" ht="18" x14ac:dyDescent="0.25">
      <c r="B39" s="75" t="s">
        <v>70</v>
      </c>
      <c r="C39" s="76"/>
      <c r="D39" s="76"/>
      <c r="E39" s="76"/>
      <c r="F39" s="77"/>
      <c r="G39" s="77"/>
      <c r="H39" s="77"/>
    </row>
    <row r="40" spans="2:8" x14ac:dyDescent="0.25">
      <c r="B40" s="79" t="s">
        <v>71</v>
      </c>
      <c r="C40" s="80">
        <f>$C$35</f>
        <v>5595400</v>
      </c>
      <c r="D40" s="81"/>
      <c r="E40" s="82"/>
      <c r="F40" s="14"/>
      <c r="G40" s="14"/>
      <c r="H40" s="15"/>
    </row>
    <row r="41" spans="2:8" x14ac:dyDescent="0.25">
      <c r="B41" s="79" t="s">
        <v>72</v>
      </c>
      <c r="C41" s="80">
        <f>$E$37</f>
        <v>4328000</v>
      </c>
      <c r="D41" s="81"/>
      <c r="E41" s="82"/>
      <c r="F41" s="14"/>
      <c r="G41" s="14"/>
      <c r="H41" s="15"/>
    </row>
    <row r="42" spans="2:8" ht="28" x14ac:dyDescent="0.25">
      <c r="B42" s="83" t="s">
        <v>73</v>
      </c>
      <c r="C42" s="84" t="s">
        <v>74</v>
      </c>
      <c r="D42" s="31" t="s">
        <v>29</v>
      </c>
      <c r="E42" s="32"/>
      <c r="F42" s="13"/>
      <c r="G42" s="14"/>
      <c r="H42" s="15"/>
    </row>
    <row r="43" spans="2:8" ht="36" x14ac:dyDescent="0.25">
      <c r="B43" s="85" t="s">
        <v>75</v>
      </c>
      <c r="C43" s="86">
        <v>4000000</v>
      </c>
      <c r="D43" s="87" t="s">
        <v>76</v>
      </c>
      <c r="E43" s="88"/>
      <c r="F43" s="13"/>
      <c r="G43" s="14"/>
      <c r="H43" s="15"/>
    </row>
    <row r="44" spans="2:8" ht="36" x14ac:dyDescent="0.25">
      <c r="B44" s="89" t="s">
        <v>77</v>
      </c>
      <c r="C44" s="90" t="s">
        <v>78</v>
      </c>
      <c r="D44" s="31" t="s">
        <v>29</v>
      </c>
      <c r="E44" s="32"/>
      <c r="F44" s="13"/>
      <c r="G44" s="14"/>
      <c r="H44" s="15"/>
    </row>
    <row r="45" spans="2:8" x14ac:dyDescent="0.25">
      <c r="B45" s="91" t="s">
        <v>79</v>
      </c>
      <c r="C45" s="92">
        <f>IFERROR(C40-C41,"")</f>
        <v>1267400</v>
      </c>
      <c r="D45" s="93"/>
      <c r="E45" s="94"/>
      <c r="F45" s="14"/>
      <c r="G45" s="14"/>
      <c r="H45" s="15"/>
    </row>
    <row r="46" spans="2:8" x14ac:dyDescent="0.25">
      <c r="B46" s="91" t="s">
        <v>80</v>
      </c>
      <c r="C46" s="95">
        <v>0</v>
      </c>
      <c r="D46" s="93" t="s">
        <v>81</v>
      </c>
      <c r="E46" s="94"/>
      <c r="F46" s="13"/>
      <c r="G46" s="14"/>
      <c r="H46" s="15"/>
    </row>
    <row r="47" spans="2:8" ht="46" x14ac:dyDescent="0.25">
      <c r="B47" s="85" t="s">
        <v>82</v>
      </c>
      <c r="C47" s="351"/>
      <c r="D47" s="352"/>
      <c r="E47" s="352"/>
      <c r="F47" s="353"/>
      <c r="G47" s="96"/>
      <c r="H47" s="15"/>
    </row>
    <row r="48" spans="2:8" ht="54" x14ac:dyDescent="0.25">
      <c r="B48" s="346" t="s">
        <v>83</v>
      </c>
      <c r="C48" s="351" t="s">
        <v>84</v>
      </c>
      <c r="D48" s="352"/>
      <c r="E48" s="352"/>
      <c r="F48" s="353"/>
      <c r="G48" s="96"/>
      <c r="H48" s="15"/>
    </row>
    <row r="49" spans="2:8" x14ac:dyDescent="0.25">
      <c r="B49" s="83" t="s">
        <v>85</v>
      </c>
      <c r="C49" s="84" t="s">
        <v>86</v>
      </c>
      <c r="D49" s="285" t="s">
        <v>29</v>
      </c>
      <c r="E49" s="286"/>
      <c r="F49" s="13"/>
      <c r="G49" s="14"/>
      <c r="H49" s="15"/>
    </row>
  </sheetData>
  <mergeCells count="5">
    <mergeCell ref="B4:F4"/>
    <mergeCell ref="B5:F5"/>
    <mergeCell ref="C11:D11"/>
    <mergeCell ref="C47:F47"/>
    <mergeCell ref="C48:F48"/>
  </mergeCells>
  <phoneticPr fontId="2"/>
  <conditionalFormatting sqref="C11 C14 C20:F22 C24:F31 C33:F34 C42:C44">
    <cfRule type="expression" dxfId="17" priority="4">
      <formula>C11=""</formula>
    </cfRule>
  </conditionalFormatting>
  <conditionalFormatting sqref="C46:C49">
    <cfRule type="expression" dxfId="16" priority="1">
      <formula>C46=""</formula>
    </cfRule>
  </conditionalFormatting>
  <conditionalFormatting sqref="C48:F48">
    <cfRule type="expression" dxfId="15" priority="2">
      <formula>$C$48="（回答例）自己資金で現預金が十分にあるため賄える、借り入れで運転資金を賄える、等"</formula>
    </cfRule>
  </conditionalFormatting>
  <conditionalFormatting sqref="G38">
    <cfRule type="cellIs" dxfId="14" priority="3" operator="equal">
      <formula>"補助金上限額を超えています"</formula>
    </cfRule>
  </conditionalFormatting>
  <dataValidations count="1">
    <dataValidation type="list" allowBlank="1" showInputMessage="1" showErrorMessage="1" sqref="C44" xr:uid="{5FE5D31D-F3F3-400E-B0A8-EF886647F751}">
      <formula1>"あり,なし"</formula1>
    </dataValidation>
  </dataValidations>
  <pageMargins left="0.7" right="0.7" top="0.75" bottom="0.75" header="0.3" footer="0.3"/>
  <pageSetup paperSize="9" scale="6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7C6461D7-0A8B-4920-BD80-9E36B0E45E67}">
          <x14:formula1>
            <xm:f>事務局管理用!$H$1:$H$2</xm:f>
          </x14:formula1>
          <xm:sqref>C42</xm:sqref>
        </x14:dataValidation>
        <x14:dataValidation type="list" allowBlank="1" showInputMessage="1" showErrorMessage="1" xr:uid="{55AB3ED6-736E-4C82-977B-ED13B5F4F1AD}">
          <x14:formula1>
            <xm:f>事務局管理用!$A$2:$A$3</xm:f>
          </x14:formula1>
          <xm:sqref>C14</xm:sqref>
        </x14:dataValidation>
        <x14:dataValidation type="list" allowBlank="1" showInputMessage="1" showErrorMessage="1" xr:uid="{D000B8FF-E0BF-4049-917B-61B0EFA8E125}">
          <x14:formula1>
            <xm:f>事務局管理用!$I$1:$I$2</xm:f>
          </x14:formula1>
          <xm:sqref>C49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31874-7C33-4BEB-A56D-99EB29AC261B}">
  <sheetPr>
    <tabColor theme="7" tint="0.39997558519241921"/>
    <pageSetUpPr fitToPage="1"/>
  </sheetPr>
  <dimension ref="B1:H49"/>
  <sheetViews>
    <sheetView showGridLines="0" topLeftCell="A32" zoomScaleNormal="100" zoomScaleSheetLayoutView="145" workbookViewId="0">
      <selection activeCell="B48" sqref="B48"/>
    </sheetView>
  </sheetViews>
  <sheetFormatPr baseColWidth="10" defaultColWidth="9" defaultRowHeight="17" outlineLevelRow="1" x14ac:dyDescent="0.25"/>
  <cols>
    <col min="1" max="1" width="3.1640625" style="15" customWidth="1"/>
    <col min="2" max="2" width="22.5" style="97" customWidth="1"/>
    <col min="3" max="3" width="20.6640625" style="97" customWidth="1"/>
    <col min="4" max="5" width="20.6640625" style="27" customWidth="1"/>
    <col min="6" max="6" width="33" style="27" customWidth="1"/>
    <col min="7" max="7" width="9.33203125" style="27" customWidth="1"/>
    <col min="8" max="8" width="20.6640625" style="27" customWidth="1"/>
    <col min="9" max="16384" width="9" style="15"/>
  </cols>
  <sheetData>
    <row r="1" spans="2:8" x14ac:dyDescent="0.25">
      <c r="B1" s="13"/>
      <c r="C1" s="13"/>
      <c r="D1" s="14"/>
      <c r="E1" s="14"/>
      <c r="F1" s="14"/>
      <c r="G1" s="14"/>
      <c r="H1" s="14"/>
    </row>
    <row r="2" spans="2:8" ht="18" x14ac:dyDescent="0.25">
      <c r="B2" s="13" t="s">
        <v>18</v>
      </c>
      <c r="C2" s="13"/>
      <c r="D2" s="14"/>
      <c r="F2" s="44" t="e" vm="1">
        <v>#VALUE!</v>
      </c>
      <c r="G2" s="14"/>
      <c r="H2" s="14"/>
    </row>
    <row r="3" spans="2:8" x14ac:dyDescent="0.25">
      <c r="B3" s="13"/>
      <c r="C3" s="13"/>
      <c r="D3" s="14"/>
      <c r="E3" s="14"/>
      <c r="F3" s="14"/>
      <c r="G3" s="14"/>
      <c r="H3" s="14"/>
    </row>
    <row r="4" spans="2:8" x14ac:dyDescent="0.25">
      <c r="B4" s="347" t="s">
        <v>87</v>
      </c>
      <c r="C4" s="347"/>
      <c r="D4" s="347"/>
      <c r="E4" s="347"/>
      <c r="F4" s="347"/>
      <c r="G4" s="16"/>
      <c r="H4" s="16"/>
    </row>
    <row r="5" spans="2:8" ht="25" x14ac:dyDescent="0.25">
      <c r="B5" s="348" t="s">
        <v>20</v>
      </c>
      <c r="C5" s="348"/>
      <c r="D5" s="348"/>
      <c r="E5" s="348"/>
      <c r="F5" s="348"/>
      <c r="G5" s="17"/>
      <c r="H5" s="17"/>
    </row>
    <row r="6" spans="2:8" x14ac:dyDescent="0.25">
      <c r="B6" s="18"/>
      <c r="C6" s="18"/>
      <c r="D6" s="18"/>
      <c r="E6" s="18"/>
      <c r="F6" s="18"/>
      <c r="G6" s="18"/>
      <c r="H6" s="18"/>
    </row>
    <row r="7" spans="2:8" x14ac:dyDescent="0.25">
      <c r="B7" s="19" t="s">
        <v>88</v>
      </c>
      <c r="C7" s="18"/>
      <c r="D7" s="18"/>
      <c r="E7" s="18"/>
      <c r="F7" s="18"/>
      <c r="G7" s="18"/>
      <c r="H7" s="18"/>
    </row>
    <row r="8" spans="2:8" x14ac:dyDescent="0.25">
      <c r="B8" s="19" t="s">
        <v>22</v>
      </c>
      <c r="C8" s="18"/>
      <c r="D8" s="18"/>
      <c r="E8" s="18"/>
      <c r="F8" s="18"/>
      <c r="G8" s="18"/>
      <c r="H8" s="18"/>
    </row>
    <row r="9" spans="2:8" x14ac:dyDescent="0.25">
      <c r="B9" s="19" t="s">
        <v>23</v>
      </c>
      <c r="C9" s="18"/>
      <c r="D9" s="18"/>
      <c r="E9" s="18"/>
      <c r="F9" s="18"/>
      <c r="G9" s="18"/>
      <c r="H9" s="18"/>
    </row>
    <row r="10" spans="2:8" x14ac:dyDescent="0.25">
      <c r="B10" s="20"/>
      <c r="C10" s="13"/>
      <c r="D10" s="13"/>
      <c r="E10" s="13"/>
      <c r="F10" s="14"/>
      <c r="G10" s="14"/>
      <c r="H10" s="14"/>
    </row>
    <row r="11" spans="2:8" x14ac:dyDescent="0.25">
      <c r="B11" s="21" t="s">
        <v>24</v>
      </c>
      <c r="C11" s="349"/>
      <c r="D11" s="350"/>
      <c r="E11" s="281"/>
      <c r="F11" s="281"/>
      <c r="G11" s="15"/>
      <c r="H11" s="14"/>
    </row>
    <row r="12" spans="2:8" x14ac:dyDescent="0.25">
      <c r="B12" s="23"/>
      <c r="C12" s="280"/>
      <c r="D12" s="280"/>
      <c r="E12" s="280"/>
      <c r="F12" s="280"/>
      <c r="G12" s="15"/>
      <c r="H12" s="14"/>
    </row>
    <row r="13" spans="2:8" ht="18" x14ac:dyDescent="0.25">
      <c r="B13" s="25" t="s">
        <v>26</v>
      </c>
      <c r="C13" s="26"/>
      <c r="F13" s="28"/>
    </row>
    <row r="14" spans="2:8" s="34" customFormat="1" x14ac:dyDescent="0.25">
      <c r="B14" s="29" t="s">
        <v>27</v>
      </c>
      <c r="C14" s="30" t="s">
        <v>28</v>
      </c>
      <c r="D14" s="285" t="s">
        <v>29</v>
      </c>
      <c r="E14" s="286"/>
      <c r="F14" s="33"/>
      <c r="H14" s="35"/>
    </row>
    <row r="15" spans="2:8" x14ac:dyDescent="0.25">
      <c r="B15" s="29" t="s">
        <v>30</v>
      </c>
      <c r="C15" s="36" t="str">
        <f>IFERROR(VLOOKUP(C14,事務局管理用!$A$2:$E$3,2,FALSE),"")</f>
        <v>4/5</v>
      </c>
      <c r="D15" s="282"/>
      <c r="E15" s="283"/>
      <c r="F15" s="33"/>
      <c r="G15" s="15"/>
      <c r="H15" s="14"/>
    </row>
    <row r="16" spans="2:8" x14ac:dyDescent="0.25">
      <c r="B16" s="39" t="s">
        <v>31</v>
      </c>
      <c r="C16" s="40">
        <f>$E$37</f>
        <v>0</v>
      </c>
      <c r="D16" s="284" t="s">
        <v>32</v>
      </c>
      <c r="F16" s="13"/>
      <c r="G16" s="15"/>
      <c r="H16" s="14"/>
    </row>
    <row r="17" spans="2:8" ht="18" x14ac:dyDescent="0.25">
      <c r="B17" s="42"/>
      <c r="C17" s="43"/>
      <c r="D17" s="14"/>
      <c r="E17" s="14"/>
      <c r="F17" s="44" t="s">
        <v>33</v>
      </c>
      <c r="G17" s="15"/>
      <c r="H17" s="14"/>
    </row>
    <row r="18" spans="2:8" ht="30" x14ac:dyDescent="0.25">
      <c r="B18" s="45" t="s">
        <v>34</v>
      </c>
      <c r="C18" s="46" t="s">
        <v>35</v>
      </c>
      <c r="D18" s="46" t="s">
        <v>36</v>
      </c>
      <c r="E18" s="47" t="s">
        <v>37</v>
      </c>
      <c r="F18" s="48" t="s">
        <v>89</v>
      </c>
      <c r="H18" s="15"/>
    </row>
    <row r="19" spans="2:8" ht="18" x14ac:dyDescent="0.25">
      <c r="B19" s="49" t="s">
        <v>39</v>
      </c>
      <c r="C19" s="50">
        <f>+SUM(C20:C22)</f>
        <v>0</v>
      </c>
      <c r="D19" s="50">
        <f>+SUM(D20:D22)</f>
        <v>0</v>
      </c>
      <c r="E19" s="50">
        <f>+SUM(E20:E22)</f>
        <v>0</v>
      </c>
      <c r="F19" s="51" t="s">
        <v>40</v>
      </c>
      <c r="H19" s="15"/>
    </row>
    <row r="20" spans="2:8" ht="18" x14ac:dyDescent="0.25">
      <c r="B20" s="52" t="s">
        <v>90</v>
      </c>
      <c r="C20" s="53"/>
      <c r="D20" s="53"/>
      <c r="E20" s="53"/>
      <c r="F20" s="54"/>
      <c r="H20" s="15"/>
    </row>
    <row r="21" spans="2:8" ht="18" x14ac:dyDescent="0.25">
      <c r="B21" s="52" t="s">
        <v>91</v>
      </c>
      <c r="C21" s="53"/>
      <c r="D21" s="53"/>
      <c r="E21" s="53"/>
      <c r="F21" s="54"/>
      <c r="H21" s="15"/>
    </row>
    <row r="22" spans="2:8" ht="18" x14ac:dyDescent="0.25">
      <c r="B22" s="52" t="s">
        <v>92</v>
      </c>
      <c r="C22" s="53"/>
      <c r="D22" s="53"/>
      <c r="E22" s="53"/>
      <c r="F22" s="54"/>
      <c r="H22" s="15"/>
    </row>
    <row r="23" spans="2:8" ht="18" x14ac:dyDescent="0.25">
      <c r="B23" s="55" t="s">
        <v>46</v>
      </c>
      <c r="C23" s="56">
        <f>SUM(C24:C31)</f>
        <v>0</v>
      </c>
      <c r="D23" s="56">
        <f>SUM(D24:D31)</f>
        <v>0</v>
      </c>
      <c r="E23" s="56">
        <f>SUM(E24:E31)</f>
        <v>0</v>
      </c>
      <c r="F23" s="57" t="s">
        <v>40</v>
      </c>
      <c r="H23" s="15"/>
    </row>
    <row r="24" spans="2:8" ht="18" x14ac:dyDescent="0.25">
      <c r="B24" s="52" t="s">
        <v>93</v>
      </c>
      <c r="C24" s="53"/>
      <c r="D24" s="53"/>
      <c r="E24" s="53"/>
      <c r="F24" s="54"/>
      <c r="H24" s="15"/>
    </row>
    <row r="25" spans="2:8" ht="18" x14ac:dyDescent="0.25">
      <c r="B25" s="52" t="s">
        <v>49</v>
      </c>
      <c r="C25" s="53"/>
      <c r="D25" s="53"/>
      <c r="E25" s="53"/>
      <c r="F25" s="54"/>
      <c r="H25" s="15"/>
    </row>
    <row r="26" spans="2:8" ht="18" x14ac:dyDescent="0.25">
      <c r="B26" s="52" t="s">
        <v>51</v>
      </c>
      <c r="C26" s="53"/>
      <c r="D26" s="53"/>
      <c r="E26" s="53"/>
      <c r="F26" s="54"/>
      <c r="H26" s="15"/>
    </row>
    <row r="27" spans="2:8" ht="18" x14ac:dyDescent="0.25">
      <c r="B27" s="52" t="s">
        <v>94</v>
      </c>
      <c r="C27" s="53"/>
      <c r="D27" s="53"/>
      <c r="E27" s="53"/>
      <c r="F27" s="54"/>
      <c r="H27" s="15"/>
    </row>
    <row r="28" spans="2:8" ht="18" x14ac:dyDescent="0.25">
      <c r="B28" s="52" t="s">
        <v>55</v>
      </c>
      <c r="C28" s="53"/>
      <c r="D28" s="53"/>
      <c r="E28" s="53"/>
      <c r="F28" s="54"/>
      <c r="H28" s="15"/>
    </row>
    <row r="29" spans="2:8" ht="18" x14ac:dyDescent="0.25">
      <c r="B29" s="52" t="s">
        <v>57</v>
      </c>
      <c r="C29" s="53"/>
      <c r="D29" s="53"/>
      <c r="E29" s="53"/>
      <c r="F29" s="54"/>
      <c r="H29" s="15"/>
    </row>
    <row r="30" spans="2:8" ht="18" x14ac:dyDescent="0.25">
      <c r="B30" s="52" t="s">
        <v>58</v>
      </c>
      <c r="C30" s="53"/>
      <c r="D30" s="53"/>
      <c r="E30" s="53"/>
      <c r="F30" s="54"/>
      <c r="H30" s="15"/>
    </row>
    <row r="31" spans="2:8" ht="18" x14ac:dyDescent="0.25">
      <c r="B31" s="52" t="s">
        <v>59</v>
      </c>
      <c r="C31" s="53"/>
      <c r="D31" s="53"/>
      <c r="E31" s="53"/>
      <c r="F31" s="54"/>
      <c r="G31" s="58" t="s">
        <v>60</v>
      </c>
      <c r="H31" s="15"/>
    </row>
    <row r="32" spans="2:8" ht="18" x14ac:dyDescent="0.25">
      <c r="B32" s="55" t="s">
        <v>61</v>
      </c>
      <c r="C32" s="56">
        <f>SUM(C33:C34)</f>
        <v>0</v>
      </c>
      <c r="D32" s="56">
        <f>SUM(D33:D34)</f>
        <v>0</v>
      </c>
      <c r="E32" s="56">
        <f>SUM(E33:E34)</f>
        <v>0</v>
      </c>
      <c r="F32" s="57" t="s">
        <v>40</v>
      </c>
      <c r="G32" s="344" t="str">
        <f>IFERROR(E32/E37,"")</f>
        <v/>
      </c>
      <c r="H32" s="15"/>
    </row>
    <row r="33" spans="2:8" ht="18" x14ac:dyDescent="0.25">
      <c r="B33" s="52" t="s">
        <v>62</v>
      </c>
      <c r="C33" s="60"/>
      <c r="D33" s="60"/>
      <c r="E33" s="60"/>
      <c r="F33" s="61"/>
      <c r="H33" s="15"/>
    </row>
    <row r="34" spans="2:8" ht="18" x14ac:dyDescent="0.25">
      <c r="B34" s="52" t="s">
        <v>64</v>
      </c>
      <c r="C34" s="60"/>
      <c r="D34" s="60"/>
      <c r="E34" s="60"/>
      <c r="F34" s="61"/>
      <c r="H34" s="15"/>
    </row>
    <row r="35" spans="2:8" ht="18" x14ac:dyDescent="0.25">
      <c r="B35" s="62" t="s">
        <v>66</v>
      </c>
      <c r="C35" s="287">
        <f>SUM(C19,C23,C32)</f>
        <v>0</v>
      </c>
      <c r="D35" s="287">
        <f>SUM(D19,D23,D32)</f>
        <v>0</v>
      </c>
      <c r="E35" s="287">
        <f>SUM(E19,E23,E32)</f>
        <v>0</v>
      </c>
      <c r="F35" s="288" t="s">
        <v>40</v>
      </c>
      <c r="G35" s="14"/>
      <c r="H35" s="15"/>
    </row>
    <row r="36" spans="2:8" ht="18" hidden="1" outlineLevel="1" x14ac:dyDescent="0.25">
      <c r="B36" s="62" t="s">
        <v>67</v>
      </c>
      <c r="C36" s="289" t="s">
        <v>40</v>
      </c>
      <c r="D36" s="290" t="s">
        <v>40</v>
      </c>
      <c r="E36" s="291">
        <f>VLOOKUP($C$14,事務局管理用!$A$2:$F$3,5,FALSE)</f>
        <v>0.8</v>
      </c>
      <c r="F36" s="288" t="s">
        <v>40</v>
      </c>
      <c r="G36" s="14"/>
      <c r="H36" s="15"/>
    </row>
    <row r="37" spans="2:8" ht="18" collapsed="1" x14ac:dyDescent="0.25">
      <c r="B37" s="68" t="s">
        <v>68</v>
      </c>
      <c r="C37" s="292" t="s">
        <v>69</v>
      </c>
      <c r="D37" s="292" t="s">
        <v>40</v>
      </c>
      <c r="E37" s="293">
        <f>IFERROR(IF(VLOOKUP($C$14,事務局管理用!$A$2:$F$3,6,FALSE)&lt;$E$35,"補助対象経費が上限を超えています",$E$35*$E$36),0)</f>
        <v>0</v>
      </c>
      <c r="F37" s="294" t="s">
        <v>69</v>
      </c>
      <c r="G37" s="14"/>
      <c r="H37" s="15"/>
    </row>
    <row r="38" spans="2:8" ht="30" customHeight="1" x14ac:dyDescent="0.25">
      <c r="B38" s="72"/>
      <c r="C38" s="295"/>
      <c r="D38" s="295"/>
      <c r="E38" s="295"/>
      <c r="F38" s="295"/>
      <c r="G38" s="74"/>
      <c r="H38" s="14"/>
    </row>
    <row r="39" spans="2:8" s="78" customFormat="1" ht="18" x14ac:dyDescent="0.25">
      <c r="B39" s="75" t="s">
        <v>95</v>
      </c>
      <c r="C39" s="76"/>
      <c r="D39" s="76"/>
      <c r="E39" s="76"/>
      <c r="F39" s="77"/>
      <c r="G39" s="77"/>
      <c r="H39" s="77"/>
    </row>
    <row r="40" spans="2:8" x14ac:dyDescent="0.25">
      <c r="B40" s="79" t="s">
        <v>71</v>
      </c>
      <c r="C40" s="296">
        <f>$C$35</f>
        <v>0</v>
      </c>
      <c r="D40" s="297"/>
      <c r="E40" s="298"/>
      <c r="F40" s="14"/>
      <c r="G40" s="14"/>
      <c r="H40" s="15"/>
    </row>
    <row r="41" spans="2:8" x14ac:dyDescent="0.25">
      <c r="B41" s="79" t="s">
        <v>72</v>
      </c>
      <c r="C41" s="296">
        <f>$E$37</f>
        <v>0</v>
      </c>
      <c r="D41" s="297"/>
      <c r="E41" s="298"/>
      <c r="F41" s="14"/>
      <c r="G41" s="14"/>
      <c r="H41" s="15"/>
    </row>
    <row r="42" spans="2:8" x14ac:dyDescent="0.25">
      <c r="B42" s="83" t="s">
        <v>73</v>
      </c>
      <c r="C42" s="84"/>
      <c r="D42" s="285" t="s">
        <v>29</v>
      </c>
      <c r="E42" s="286"/>
      <c r="F42" s="13"/>
      <c r="G42" s="14"/>
      <c r="H42" s="15"/>
    </row>
    <row r="43" spans="2:8" ht="36" x14ac:dyDescent="0.25">
      <c r="B43" s="85" t="s">
        <v>75</v>
      </c>
      <c r="C43" s="86"/>
      <c r="D43" s="299" t="s">
        <v>76</v>
      </c>
      <c r="E43" s="300"/>
      <c r="F43" s="13"/>
      <c r="G43" s="14"/>
      <c r="H43" s="15"/>
    </row>
    <row r="44" spans="2:8" ht="36" x14ac:dyDescent="0.25">
      <c r="B44" s="89" t="s">
        <v>77</v>
      </c>
      <c r="C44" s="90"/>
      <c r="D44" s="285" t="s">
        <v>29</v>
      </c>
      <c r="E44" s="286"/>
      <c r="F44" s="13"/>
      <c r="G44" s="14"/>
      <c r="H44" s="15"/>
    </row>
    <row r="45" spans="2:8" x14ac:dyDescent="0.25">
      <c r="B45" s="91" t="s">
        <v>79</v>
      </c>
      <c r="C45" s="296">
        <f>IFERROR(C40-C41,"")</f>
        <v>0</v>
      </c>
      <c r="D45" s="301"/>
      <c r="E45" s="302"/>
      <c r="F45" s="14"/>
      <c r="G45" s="14"/>
      <c r="H45" s="15"/>
    </row>
    <row r="46" spans="2:8" x14ac:dyDescent="0.25">
      <c r="B46" s="91" t="s">
        <v>80</v>
      </c>
      <c r="C46" s="90"/>
      <c r="D46" s="301" t="s">
        <v>81</v>
      </c>
      <c r="E46" s="302"/>
      <c r="F46" s="13"/>
      <c r="G46" s="14"/>
      <c r="H46" s="15"/>
    </row>
    <row r="47" spans="2:8" ht="46" x14ac:dyDescent="0.25">
      <c r="B47" s="346" t="s">
        <v>96</v>
      </c>
      <c r="C47" s="351"/>
      <c r="D47" s="352"/>
      <c r="E47" s="352"/>
      <c r="F47" s="353"/>
      <c r="G47" s="96"/>
      <c r="H47" s="15"/>
    </row>
    <row r="48" spans="2:8" ht="54" x14ac:dyDescent="0.25">
      <c r="B48" s="346" t="s">
        <v>97</v>
      </c>
      <c r="C48" s="351" t="s">
        <v>98</v>
      </c>
      <c r="D48" s="352"/>
      <c r="E48" s="352"/>
      <c r="F48" s="353"/>
      <c r="G48" s="96"/>
      <c r="H48" s="15"/>
    </row>
    <row r="49" spans="2:8" x14ac:dyDescent="0.25">
      <c r="B49" s="83" t="s">
        <v>85</v>
      </c>
      <c r="C49" s="84"/>
      <c r="D49" s="285" t="s">
        <v>29</v>
      </c>
      <c r="E49" s="286"/>
      <c r="F49" s="13"/>
      <c r="G49" s="14"/>
      <c r="H49" s="15"/>
    </row>
  </sheetData>
  <sheetProtection insertRows="0" deleteRows="0"/>
  <mergeCells count="5">
    <mergeCell ref="B4:F4"/>
    <mergeCell ref="B5:F5"/>
    <mergeCell ref="C47:F47"/>
    <mergeCell ref="C11:D11"/>
    <mergeCell ref="C48:F48"/>
  </mergeCells>
  <phoneticPr fontId="2"/>
  <conditionalFormatting sqref="C11 C14 C20:F22 C24:F31 C33:F34 C42:C44">
    <cfRule type="expression" dxfId="13" priority="8">
      <formula>C11=""</formula>
    </cfRule>
  </conditionalFormatting>
  <conditionalFormatting sqref="C46:C49">
    <cfRule type="expression" dxfId="12" priority="1">
      <formula>C46=""</formula>
    </cfRule>
  </conditionalFormatting>
  <conditionalFormatting sqref="C48:F48">
    <cfRule type="expression" dxfId="11" priority="3">
      <formula>$C$48="（回答例）自己資金で現預金が十分にあるため賄える、借り入れで運転資金を賄える、等"</formula>
    </cfRule>
  </conditionalFormatting>
  <conditionalFormatting sqref="G38">
    <cfRule type="cellIs" dxfId="10" priority="5" operator="equal">
      <formula>"補助金上限額を超えています"</formula>
    </cfRule>
  </conditionalFormatting>
  <dataValidations count="1">
    <dataValidation type="list" allowBlank="1" showInputMessage="1" showErrorMessage="1" sqref="C44" xr:uid="{E70654AF-5EDB-49C2-BB9E-41E9FC6C34DD}">
      <formula1>"あり,なし"</formula1>
    </dataValidation>
  </dataValidations>
  <pageMargins left="0.7" right="0.7" top="0.75" bottom="0.75" header="0.3" footer="0.3"/>
  <pageSetup paperSize="9" scale="6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C3B2EB0D-9BE6-406A-9A53-038014C5CE54}">
          <x14:formula1>
            <xm:f>事務局管理用!$A$2:$A$3</xm:f>
          </x14:formula1>
          <xm:sqref>C14</xm:sqref>
        </x14:dataValidation>
        <x14:dataValidation type="list" allowBlank="1" showInputMessage="1" showErrorMessage="1" xr:uid="{2881DD29-A26C-4105-8D52-CB5B7A5D4561}">
          <x14:formula1>
            <xm:f>事務局管理用!$H$1:$H$2</xm:f>
          </x14:formula1>
          <xm:sqref>C42</xm:sqref>
        </x14:dataValidation>
        <x14:dataValidation type="list" allowBlank="1" showInputMessage="1" showErrorMessage="1" xr:uid="{172A425C-5BAF-4EF0-86D2-14DE5011FFCF}">
          <x14:formula1>
            <xm:f>事務局管理用!$I$1:$I$2</xm:f>
          </x14:formula1>
          <xm:sqref>C49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4C98F-3577-4E7E-8B83-2DEC842D42EF}">
  <sheetPr>
    <tabColor theme="7" tint="0.39997558519241921"/>
    <pageSetUpPr fitToPage="1"/>
  </sheetPr>
  <dimension ref="B1:G60"/>
  <sheetViews>
    <sheetView showGridLines="0" view="pageBreakPreview" zoomScaleNormal="100" zoomScaleSheetLayoutView="100" workbookViewId="0"/>
  </sheetViews>
  <sheetFormatPr baseColWidth="10" defaultColWidth="9" defaultRowHeight="17" outlineLevelRow="1" x14ac:dyDescent="0.25"/>
  <cols>
    <col min="1" max="1" width="3.1640625" style="303" customWidth="1"/>
    <col min="2" max="2" width="22.5" style="310" customWidth="1"/>
    <col min="3" max="3" width="20.6640625" style="310" customWidth="1"/>
    <col min="4" max="5" width="20.6640625" style="277" customWidth="1"/>
    <col min="6" max="6" width="33" style="277" customWidth="1"/>
    <col min="7" max="7" width="9.1640625" style="277" customWidth="1"/>
    <col min="8" max="16384" width="9" style="303"/>
  </cols>
  <sheetData>
    <row r="1" spans="2:7" x14ac:dyDescent="0.25">
      <c r="B1" s="275"/>
      <c r="C1" s="275"/>
      <c r="D1" s="276"/>
      <c r="E1" s="276"/>
      <c r="F1" s="276"/>
      <c r="G1" s="276"/>
    </row>
    <row r="2" spans="2:7" ht="18" x14ac:dyDescent="0.25">
      <c r="B2" s="13" t="s">
        <v>99</v>
      </c>
      <c r="C2" s="13"/>
      <c r="D2" s="14"/>
      <c r="E2" s="27"/>
      <c r="F2" s="44" t="e" vm="1">
        <v>#VALUE!</v>
      </c>
      <c r="G2" s="276"/>
    </row>
    <row r="3" spans="2:7" x14ac:dyDescent="0.25">
      <c r="B3" s="13"/>
      <c r="C3" s="13"/>
      <c r="D3" s="14"/>
      <c r="E3" s="27"/>
      <c r="F3" s="44"/>
      <c r="G3" s="276"/>
    </row>
    <row r="4" spans="2:7" x14ac:dyDescent="0.25">
      <c r="B4" s="347" t="s">
        <v>87</v>
      </c>
      <c r="C4" s="347"/>
      <c r="D4" s="347"/>
      <c r="E4" s="347"/>
      <c r="F4" s="347"/>
      <c r="G4" s="304"/>
    </row>
    <row r="5" spans="2:7" ht="25" x14ac:dyDescent="0.25">
      <c r="B5" s="348" t="s">
        <v>20</v>
      </c>
      <c r="C5" s="348"/>
      <c r="D5" s="348"/>
      <c r="E5" s="348"/>
      <c r="F5" s="348"/>
      <c r="G5" s="305"/>
    </row>
    <row r="6" spans="2:7" ht="17.25" customHeight="1" x14ac:dyDescent="0.25">
      <c r="B6" s="347" t="s">
        <v>100</v>
      </c>
      <c r="C6" s="347"/>
      <c r="D6" s="347"/>
      <c r="E6" s="347"/>
      <c r="F6" s="347"/>
      <c r="G6" s="305"/>
    </row>
    <row r="7" spans="2:7" x14ac:dyDescent="0.25">
      <c r="B7" s="18"/>
      <c r="C7" s="18"/>
      <c r="D7" s="18"/>
      <c r="E7" s="18"/>
      <c r="F7" s="18"/>
      <c r="G7" s="278"/>
    </row>
    <row r="8" spans="2:7" x14ac:dyDescent="0.25">
      <c r="B8" s="19" t="s">
        <v>101</v>
      </c>
      <c r="C8" s="18"/>
      <c r="D8" s="18"/>
      <c r="E8" s="18"/>
      <c r="F8" s="18"/>
      <c r="G8" s="278"/>
    </row>
    <row r="9" spans="2:7" x14ac:dyDescent="0.25">
      <c r="B9" s="19" t="s">
        <v>102</v>
      </c>
      <c r="C9" s="18"/>
      <c r="D9" s="18"/>
      <c r="E9" s="18"/>
      <c r="F9" s="18"/>
      <c r="G9" s="278"/>
    </row>
    <row r="10" spans="2:7" x14ac:dyDescent="0.25">
      <c r="B10" s="19" t="s">
        <v>88</v>
      </c>
      <c r="C10" s="18"/>
      <c r="D10" s="18"/>
      <c r="E10" s="18"/>
      <c r="F10" s="18"/>
      <c r="G10" s="278"/>
    </row>
    <row r="11" spans="2:7" x14ac:dyDescent="0.25">
      <c r="B11" s="19" t="s">
        <v>22</v>
      </c>
      <c r="C11" s="18"/>
      <c r="D11" s="18"/>
      <c r="E11" s="18"/>
      <c r="F11" s="18"/>
      <c r="G11" s="278"/>
    </row>
    <row r="12" spans="2:7" x14ac:dyDescent="0.25">
      <c r="B12" s="19" t="s">
        <v>23</v>
      </c>
      <c r="C12" s="18"/>
      <c r="D12" s="18"/>
      <c r="E12" s="18"/>
      <c r="F12" s="18"/>
      <c r="G12" s="278"/>
    </row>
    <row r="13" spans="2:7" x14ac:dyDescent="0.25">
      <c r="B13" s="20"/>
      <c r="C13" s="13"/>
      <c r="D13" s="13"/>
      <c r="E13" s="14"/>
      <c r="F13" s="14"/>
      <c r="G13" s="276"/>
    </row>
    <row r="14" spans="2:7" x14ac:dyDescent="0.25">
      <c r="B14" s="21" t="s">
        <v>24</v>
      </c>
      <c r="C14" s="349"/>
      <c r="D14" s="349"/>
      <c r="E14" s="312"/>
      <c r="F14" s="15"/>
      <c r="G14" s="276"/>
    </row>
    <row r="15" spans="2:7" x14ac:dyDescent="0.25">
      <c r="B15" s="23"/>
      <c r="C15" s="280"/>
      <c r="D15" s="280"/>
      <c r="E15" s="280"/>
      <c r="F15" s="15"/>
      <c r="G15" s="276"/>
    </row>
    <row r="16" spans="2:7" ht="18" x14ac:dyDescent="0.25">
      <c r="B16" s="25" t="s">
        <v>26</v>
      </c>
      <c r="C16" s="26"/>
      <c r="D16" s="27"/>
      <c r="E16" s="28"/>
      <c r="F16" s="27"/>
    </row>
    <row r="17" spans="2:7" s="306" customFormat="1" x14ac:dyDescent="0.25">
      <c r="B17" s="29" t="s">
        <v>27</v>
      </c>
      <c r="C17" s="311" t="s">
        <v>28</v>
      </c>
      <c r="D17" s="285" t="s">
        <v>29</v>
      </c>
      <c r="E17" s="33"/>
      <c r="F17" s="34"/>
      <c r="G17" s="307"/>
    </row>
    <row r="18" spans="2:7" x14ac:dyDescent="0.25">
      <c r="B18" s="29" t="s">
        <v>30</v>
      </c>
      <c r="C18" s="36" t="str">
        <f>IFERROR(VLOOKUP(C17,事務局管理用!$A$2:$E$3,2,FALSE),"")</f>
        <v>4/5</v>
      </c>
      <c r="D18" s="313"/>
      <c r="E18" s="33"/>
      <c r="F18" s="15"/>
      <c r="G18" s="276"/>
    </row>
    <row r="19" spans="2:7" x14ac:dyDescent="0.25">
      <c r="B19" s="39" t="s">
        <v>31</v>
      </c>
      <c r="C19" s="40">
        <f>$E$40</f>
        <v>0</v>
      </c>
      <c r="D19" s="314"/>
      <c r="E19" s="13"/>
      <c r="F19" s="15"/>
      <c r="G19" s="276"/>
    </row>
    <row r="20" spans="2:7" ht="18" x14ac:dyDescent="0.25">
      <c r="B20" s="42"/>
      <c r="C20" s="43"/>
      <c r="D20" s="14"/>
      <c r="E20" s="44"/>
      <c r="F20" s="44" t="s">
        <v>33</v>
      </c>
      <c r="G20" s="276"/>
    </row>
    <row r="21" spans="2:7" ht="30" x14ac:dyDescent="0.25">
      <c r="B21" s="337" t="s">
        <v>34</v>
      </c>
      <c r="C21" s="338" t="str">
        <f>'2-1_別添積算内訳書'!C18</f>
        <v>補助事業に要する経費（税込）</v>
      </c>
      <c r="D21" s="339" t="str">
        <f>'2-1_別添積算内訳書'!D18</f>
        <v>補助対象経費（税抜）</v>
      </c>
      <c r="E21" s="338" t="str">
        <f>'2-1_別添積算内訳書'!E18</f>
        <v>補助金交付申請額（税抜）</v>
      </c>
      <c r="F21" s="340" t="s">
        <v>89</v>
      </c>
    </row>
    <row r="22" spans="2:7" ht="18" x14ac:dyDescent="0.25">
      <c r="B22" s="49" t="s">
        <v>39</v>
      </c>
      <c r="C22" s="50">
        <f>+SUM(C23:C25)</f>
        <v>0</v>
      </c>
      <c r="D22" s="341">
        <f>+SUM(D23:D25)</f>
        <v>0</v>
      </c>
      <c r="E22" s="50">
        <f>+SUM(E23:E25)</f>
        <v>0</v>
      </c>
      <c r="F22" s="342" t="s">
        <v>40</v>
      </c>
    </row>
    <row r="23" spans="2:7" ht="18" x14ac:dyDescent="0.25">
      <c r="B23" s="52" t="s">
        <v>90</v>
      </c>
      <c r="C23" s="56"/>
      <c r="D23" s="98"/>
      <c r="E23" s="56"/>
      <c r="F23" s="99"/>
    </row>
    <row r="24" spans="2:7" ht="18" x14ac:dyDescent="0.25">
      <c r="B24" s="52" t="s">
        <v>91</v>
      </c>
      <c r="C24" s="56"/>
      <c r="D24" s="98"/>
      <c r="E24" s="56"/>
      <c r="F24" s="99"/>
    </row>
    <row r="25" spans="2:7" ht="18" x14ac:dyDescent="0.25">
      <c r="B25" s="52" t="s">
        <v>92</v>
      </c>
      <c r="C25" s="56"/>
      <c r="D25" s="98"/>
      <c r="E25" s="56"/>
      <c r="F25" s="99"/>
    </row>
    <row r="26" spans="2:7" ht="18" x14ac:dyDescent="0.25">
      <c r="B26" s="55" t="s">
        <v>46</v>
      </c>
      <c r="C26" s="56">
        <f>SUM(C27:C34)</f>
        <v>0</v>
      </c>
      <c r="D26" s="98">
        <f>SUM(D27:D34)</f>
        <v>0</v>
      </c>
      <c r="E26" s="56">
        <f>SUM(E27:E34)</f>
        <v>0</v>
      </c>
      <c r="F26" s="343" t="s">
        <v>40</v>
      </c>
    </row>
    <row r="27" spans="2:7" ht="18" x14ac:dyDescent="0.25">
      <c r="B27" s="52" t="s">
        <v>47</v>
      </c>
      <c r="C27" s="56"/>
      <c r="D27" s="98"/>
      <c r="E27" s="56"/>
      <c r="F27" s="99"/>
    </row>
    <row r="28" spans="2:7" ht="18" x14ac:dyDescent="0.25">
      <c r="B28" s="52" t="s">
        <v>49</v>
      </c>
      <c r="C28" s="56"/>
      <c r="D28" s="98"/>
      <c r="E28" s="56"/>
      <c r="F28" s="99"/>
    </row>
    <row r="29" spans="2:7" ht="18" x14ac:dyDescent="0.25">
      <c r="B29" s="52" t="s">
        <v>51</v>
      </c>
      <c r="C29" s="56"/>
      <c r="D29" s="98"/>
      <c r="E29" s="56"/>
      <c r="F29" s="99"/>
    </row>
    <row r="30" spans="2:7" ht="18" x14ac:dyDescent="0.25">
      <c r="B30" s="52" t="s">
        <v>94</v>
      </c>
      <c r="C30" s="56"/>
      <c r="D30" s="98"/>
      <c r="E30" s="56"/>
      <c r="F30" s="99"/>
    </row>
    <row r="31" spans="2:7" ht="18" x14ac:dyDescent="0.25">
      <c r="B31" s="52" t="s">
        <v>55</v>
      </c>
      <c r="C31" s="56"/>
      <c r="D31" s="98"/>
      <c r="E31" s="56"/>
      <c r="F31" s="99"/>
    </row>
    <row r="32" spans="2:7" ht="18" x14ac:dyDescent="0.25">
      <c r="B32" s="52" t="s">
        <v>57</v>
      </c>
      <c r="C32" s="56"/>
      <c r="D32" s="98"/>
      <c r="E32" s="56"/>
      <c r="F32" s="99"/>
    </row>
    <row r="33" spans="2:7" ht="18" x14ac:dyDescent="0.25">
      <c r="B33" s="52" t="s">
        <v>58</v>
      </c>
      <c r="C33" s="56"/>
      <c r="D33" s="98"/>
      <c r="E33" s="56"/>
      <c r="F33" s="99"/>
    </row>
    <row r="34" spans="2:7" ht="18" x14ac:dyDescent="0.25">
      <c r="B34" s="52" t="s">
        <v>59</v>
      </c>
      <c r="C34" s="56"/>
      <c r="D34" s="98"/>
      <c r="E34" s="56"/>
      <c r="F34" s="99"/>
      <c r="G34" s="308" t="s">
        <v>60</v>
      </c>
    </row>
    <row r="35" spans="2:7" ht="18" x14ac:dyDescent="0.25">
      <c r="B35" s="55" t="s">
        <v>61</v>
      </c>
      <c r="C35" s="56">
        <f>SUM(C36:C37)</f>
        <v>0</v>
      </c>
      <c r="D35" s="98">
        <f>SUM(D36:D37)</f>
        <v>0</v>
      </c>
      <c r="E35" s="56">
        <f>SUM(E36:E37)</f>
        <v>0</v>
      </c>
      <c r="F35" s="343" t="s">
        <v>40</v>
      </c>
      <c r="G35" s="345" t="str">
        <f>IFERROR(E35/E40,"")</f>
        <v/>
      </c>
    </row>
    <row r="36" spans="2:7" ht="18" x14ac:dyDescent="0.25">
      <c r="B36" s="52" t="s">
        <v>62</v>
      </c>
      <c r="C36" s="60"/>
      <c r="D36" s="100"/>
      <c r="E36" s="60"/>
      <c r="F36" s="101"/>
    </row>
    <row r="37" spans="2:7" ht="18" x14ac:dyDescent="0.25">
      <c r="B37" s="52" t="s">
        <v>64</v>
      </c>
      <c r="C37" s="60"/>
      <c r="D37" s="100"/>
      <c r="E37" s="60"/>
      <c r="F37" s="101"/>
    </row>
    <row r="38" spans="2:7" ht="18" x14ac:dyDescent="0.25">
      <c r="B38" s="315" t="s">
        <v>66</v>
      </c>
      <c r="C38" s="287">
        <f>SUM(C22,C26,C35)</f>
        <v>0</v>
      </c>
      <c r="D38" s="317">
        <f>SUM(D22,D26,D35)</f>
        <v>0</v>
      </c>
      <c r="E38" s="287">
        <f>SUM(E22,E26,E35)</f>
        <v>0</v>
      </c>
      <c r="F38" s="318" t="s">
        <v>40</v>
      </c>
      <c r="G38" s="276"/>
    </row>
    <row r="39" spans="2:7" ht="18" hidden="1" outlineLevel="1" x14ac:dyDescent="0.25">
      <c r="B39" s="315" t="s">
        <v>67</v>
      </c>
      <c r="C39" s="289" t="s">
        <v>40</v>
      </c>
      <c r="D39" s="319" t="s">
        <v>40</v>
      </c>
      <c r="E39" s="291">
        <f>VLOOKUP($C$17,事務局管理用!$A$2:$F$3,5,FALSE)</f>
        <v>0.8</v>
      </c>
      <c r="F39" s="318"/>
      <c r="G39" s="276"/>
    </row>
    <row r="40" spans="2:7" ht="17.5" customHeight="1" collapsed="1" x14ac:dyDescent="0.25">
      <c r="B40" s="316" t="s">
        <v>68</v>
      </c>
      <c r="C40" s="292" t="s">
        <v>69</v>
      </c>
      <c r="D40" s="320" t="s">
        <v>40</v>
      </c>
      <c r="E40" s="321">
        <f>IFERROR(IF(VLOOKUP($C$17,事務局管理用!$A$2:$F$3,6,FALSE)&lt;$E$38,"補助対象経費が上限を超えています",$E$38*$E$39),0)</f>
        <v>0</v>
      </c>
      <c r="F40" s="322" t="s">
        <v>69</v>
      </c>
      <c r="G40" s="276"/>
    </row>
    <row r="41" spans="2:7" ht="30" customHeight="1" x14ac:dyDescent="0.25">
      <c r="B41" s="72"/>
      <c r="C41" s="295"/>
      <c r="D41" s="295"/>
      <c r="E41" s="295"/>
      <c r="F41" s="323"/>
      <c r="G41" s="276"/>
    </row>
    <row r="42" spans="2:7" s="309" customFormat="1" ht="18" x14ac:dyDescent="0.25">
      <c r="B42" s="75" t="s">
        <v>70</v>
      </c>
      <c r="C42" s="76"/>
      <c r="D42" s="76"/>
      <c r="E42" s="77"/>
      <c r="F42" s="77"/>
      <c r="G42" s="279"/>
    </row>
    <row r="43" spans="2:7" x14ac:dyDescent="0.25">
      <c r="B43" s="324" t="s">
        <v>71</v>
      </c>
      <c r="C43" s="325">
        <f>C38</f>
        <v>0</v>
      </c>
      <c r="D43" s="297"/>
      <c r="E43" s="14"/>
      <c r="F43" s="14"/>
      <c r="G43" s="303"/>
    </row>
    <row r="44" spans="2:7" x14ac:dyDescent="0.25">
      <c r="B44" s="326" t="s">
        <v>72</v>
      </c>
      <c r="C44" s="327">
        <f>E38</f>
        <v>0</v>
      </c>
      <c r="D44" s="297"/>
      <c r="E44" s="14"/>
      <c r="F44" s="14"/>
      <c r="G44" s="303"/>
    </row>
    <row r="45" spans="2:7" x14ac:dyDescent="0.25">
      <c r="B45" s="326" t="s">
        <v>73</v>
      </c>
      <c r="C45" s="102"/>
      <c r="D45" s="285" t="s">
        <v>29</v>
      </c>
      <c r="E45" s="13"/>
      <c r="F45" s="14"/>
      <c r="G45" s="303"/>
    </row>
    <row r="46" spans="2:7" ht="36" x14ac:dyDescent="0.25">
      <c r="B46" s="330" t="s">
        <v>75</v>
      </c>
      <c r="C46" s="103"/>
      <c r="D46" s="299" t="s">
        <v>76</v>
      </c>
      <c r="E46" s="13"/>
      <c r="F46" s="14"/>
      <c r="G46" s="303"/>
    </row>
    <row r="47" spans="2:7" ht="36" x14ac:dyDescent="0.25">
      <c r="B47" s="331" t="s">
        <v>77</v>
      </c>
      <c r="C47" s="104"/>
      <c r="D47" s="285" t="s">
        <v>29</v>
      </c>
      <c r="E47" s="13"/>
      <c r="F47" s="14"/>
      <c r="G47" s="303"/>
    </row>
    <row r="48" spans="2:7" x14ac:dyDescent="0.25">
      <c r="B48" s="332" t="s">
        <v>79</v>
      </c>
      <c r="C48" s="327">
        <f>IFERROR(C43-C44,"")</f>
        <v>0</v>
      </c>
      <c r="D48" s="301"/>
      <c r="E48" s="14"/>
      <c r="F48" s="14"/>
      <c r="G48" s="303"/>
    </row>
    <row r="49" spans="2:7" x14ac:dyDescent="0.25">
      <c r="B49" s="333" t="s">
        <v>80</v>
      </c>
      <c r="C49" s="105"/>
      <c r="D49" s="328" t="s">
        <v>81</v>
      </c>
      <c r="E49" s="329"/>
      <c r="F49" s="14"/>
      <c r="G49" s="303"/>
    </row>
    <row r="50" spans="2:7" ht="46" x14ac:dyDescent="0.25">
      <c r="B50" s="334" t="s">
        <v>82</v>
      </c>
      <c r="C50" s="357"/>
      <c r="D50" s="358"/>
      <c r="E50" s="359"/>
      <c r="F50" s="336"/>
      <c r="G50" s="303"/>
    </row>
    <row r="51" spans="2:7" s="15" customFormat="1" x14ac:dyDescent="0.25">
      <c r="B51" s="83" t="s">
        <v>85</v>
      </c>
      <c r="C51" s="84"/>
      <c r="D51" s="285" t="s">
        <v>29</v>
      </c>
      <c r="E51" s="286"/>
      <c r="F51" s="13"/>
      <c r="G51" s="14"/>
    </row>
    <row r="52" spans="2:7" x14ac:dyDescent="0.25">
      <c r="B52" s="97"/>
      <c r="C52" s="97"/>
      <c r="D52" s="27"/>
      <c r="E52" s="27"/>
      <c r="F52" s="27"/>
    </row>
    <row r="53" spans="2:7" ht="18" x14ac:dyDescent="0.25">
      <c r="B53" s="335" t="s">
        <v>103</v>
      </c>
      <c r="C53" s="97"/>
      <c r="D53" s="27"/>
      <c r="E53" s="27"/>
      <c r="F53" s="27"/>
    </row>
    <row r="54" spans="2:7" x14ac:dyDescent="0.25">
      <c r="B54" s="97" t="s">
        <v>104</v>
      </c>
      <c r="C54" s="97"/>
      <c r="D54" s="27"/>
      <c r="E54" s="27"/>
      <c r="F54" s="27"/>
    </row>
    <row r="55" spans="2:7" x14ac:dyDescent="0.25">
      <c r="B55" s="97"/>
      <c r="C55" s="97"/>
      <c r="D55" s="27"/>
      <c r="E55" s="27"/>
      <c r="F55" s="27"/>
    </row>
    <row r="56" spans="2:7" x14ac:dyDescent="0.25">
      <c r="B56" s="97" t="s">
        <v>105</v>
      </c>
      <c r="C56" s="97"/>
      <c r="D56" s="27"/>
      <c r="E56" s="27"/>
      <c r="F56" s="27"/>
    </row>
    <row r="57" spans="2:7" ht="66" customHeight="1" x14ac:dyDescent="0.25">
      <c r="B57" s="354"/>
      <c r="C57" s="355"/>
      <c r="D57" s="355"/>
      <c r="E57" s="356"/>
      <c r="F57" s="27"/>
    </row>
    <row r="58" spans="2:7" x14ac:dyDescent="0.25">
      <c r="B58" s="97"/>
      <c r="C58" s="97"/>
      <c r="D58" s="27"/>
      <c r="E58" s="27"/>
      <c r="F58" s="27"/>
    </row>
    <row r="59" spans="2:7" x14ac:dyDescent="0.25">
      <c r="B59" s="97" t="s">
        <v>106</v>
      </c>
      <c r="C59" s="97"/>
      <c r="D59" s="27"/>
      <c r="E59" s="27"/>
      <c r="F59" s="27"/>
    </row>
    <row r="60" spans="2:7" ht="66" customHeight="1" x14ac:dyDescent="0.25">
      <c r="B60" s="354"/>
      <c r="C60" s="355"/>
      <c r="D60" s="355"/>
      <c r="E60" s="356"/>
      <c r="F60" s="27"/>
    </row>
  </sheetData>
  <sheetProtection insertRows="0" deleteRows="0"/>
  <mergeCells count="7">
    <mergeCell ref="B60:E60"/>
    <mergeCell ref="C50:E50"/>
    <mergeCell ref="B57:E57"/>
    <mergeCell ref="C14:D14"/>
    <mergeCell ref="B4:F4"/>
    <mergeCell ref="B5:F5"/>
    <mergeCell ref="B6:F6"/>
  </mergeCells>
  <phoneticPr fontId="2"/>
  <conditionalFormatting sqref="C14 C17 C23:F25 C27:F34 C36:F37 C45:C47 B57 B60">
    <cfRule type="expression" dxfId="9" priority="6">
      <formula>B14=""</formula>
    </cfRule>
  </conditionalFormatting>
  <conditionalFormatting sqref="C49:C51">
    <cfRule type="expression" dxfId="8" priority="1">
      <formula>C49=""</formula>
    </cfRule>
  </conditionalFormatting>
  <conditionalFormatting sqref="F41">
    <cfRule type="cellIs" dxfId="7" priority="3" operator="equal">
      <formula>"補助金上限額を超えています"</formula>
    </cfRule>
  </conditionalFormatting>
  <dataValidations count="1">
    <dataValidation type="list" allowBlank="1" showInputMessage="1" showErrorMessage="1" sqref="C47" xr:uid="{507B47E7-6FC0-4D55-9DF3-61E560A0EBA9}">
      <formula1>"あり,なし"</formula1>
    </dataValidation>
  </dataValidations>
  <pageMargins left="0.7" right="0.7" top="0.75" bottom="0.75" header="0.3" footer="0.3"/>
  <pageSetup paperSize="9" scale="70" fitToHeight="0" orientation="portrait" r:id="rId1"/>
  <rowBreaks count="1" manualBreakCount="1">
    <brk id="41"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6A6DC8DE-E837-4E06-A823-3B862B74437A}">
          <x14:formula1>
            <xm:f>事務局管理用!$H$1:$H$2</xm:f>
          </x14:formula1>
          <xm:sqref>C45</xm:sqref>
        </x14:dataValidation>
        <x14:dataValidation type="list" allowBlank="1" showInputMessage="1" showErrorMessage="1" xr:uid="{631C549E-548B-41CB-A6EA-906241ED1031}">
          <x14:formula1>
            <xm:f>事務局管理用!$A$2:$A$3</xm:f>
          </x14:formula1>
          <xm:sqref>C17</xm:sqref>
        </x14:dataValidation>
        <x14:dataValidation type="list" allowBlank="1" showInputMessage="1" showErrorMessage="1" xr:uid="{286B7ADB-5E58-430F-B835-7B7B5325B95B}">
          <x14:formula1>
            <xm:f>事務局管理用!$I$1:$I$2</xm:f>
          </x14:formula1>
          <xm:sqref>C51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33EB0-A3D3-408B-886E-138F8D49350D}">
  <dimension ref="A1:Q83"/>
  <sheetViews>
    <sheetView workbookViewId="0"/>
  </sheetViews>
  <sheetFormatPr baseColWidth="10" defaultColWidth="8.6640625" defaultRowHeight="17" x14ac:dyDescent="0.25"/>
  <cols>
    <col min="1" max="3" width="8.6640625" style="237"/>
    <col min="4" max="4" width="8.6640625" style="237" bestFit="1" customWidth="1"/>
    <col min="5" max="6" width="10.5" style="237" bestFit="1" customWidth="1"/>
    <col min="7" max="8" width="8.6640625" style="237" bestFit="1" customWidth="1"/>
    <col min="9" max="9" width="8.6640625" style="237"/>
    <col min="10" max="10" width="8.6640625" style="237" bestFit="1" customWidth="1"/>
    <col min="11" max="12" width="10.5" style="237" bestFit="1" customWidth="1"/>
    <col min="13" max="13" width="8.6640625" style="237" bestFit="1" customWidth="1"/>
    <col min="14" max="15" width="8.6640625" style="237"/>
    <col min="16" max="16" width="8.6640625" style="237" bestFit="1" customWidth="1"/>
    <col min="17" max="16384" width="8.6640625" style="237"/>
  </cols>
  <sheetData>
    <row r="1" spans="1:15" s="1" customFormat="1" ht="18" x14ac:dyDescent="0.25">
      <c r="A1" s="1" t="s">
        <v>107</v>
      </c>
    </row>
    <row r="2" spans="1:15" s="1" customFormat="1" ht="11.5" customHeight="1" x14ac:dyDescent="0.25"/>
    <row r="3" spans="1:15" ht="34" thickBot="1" x14ac:dyDescent="0.3">
      <c r="A3" s="233" t="s">
        <v>108</v>
      </c>
      <c r="B3" s="234"/>
      <c r="C3" s="235"/>
      <c r="D3" s="235"/>
      <c r="E3" s="235"/>
      <c r="F3" s="235"/>
      <c r="G3" s="235"/>
      <c r="H3" s="235"/>
      <c r="I3" s="236" t="s">
        <v>109</v>
      </c>
      <c r="J3" s="235"/>
      <c r="K3" s="235"/>
      <c r="L3" s="235"/>
      <c r="M3" s="235"/>
      <c r="N3" s="235"/>
      <c r="O3" s="235"/>
    </row>
    <row r="4" spans="1:15" ht="23" thickBot="1" x14ac:dyDescent="0.3">
      <c r="A4" s="399" t="s">
        <v>110</v>
      </c>
      <c r="B4" s="399"/>
      <c r="C4" s="399"/>
      <c r="D4" s="399"/>
      <c r="E4" s="399"/>
      <c r="F4" s="399"/>
      <c r="G4" s="399"/>
      <c r="H4" s="399"/>
      <c r="I4" s="238" t="s">
        <v>111</v>
      </c>
      <c r="J4" s="400" t="str">
        <f>IF(I4="","",IF(I4="有","1．健保等級適用者 (社保加入)","2．健保等級非適用者 (社保に加入していない)"))</f>
        <v>2．健保等級非適用者 (社保に加入していない)</v>
      </c>
      <c r="K4" s="400"/>
      <c r="L4" s="400"/>
      <c r="M4" s="400"/>
      <c r="N4" s="400"/>
      <c r="O4" s="401"/>
    </row>
    <row r="5" spans="1:15" ht="22" x14ac:dyDescent="0.25">
      <c r="A5" s="239" t="s">
        <v>112</v>
      </c>
      <c r="B5" s="240"/>
      <c r="C5" s="240"/>
      <c r="D5" s="240"/>
      <c r="E5" s="240"/>
      <c r="F5" s="240"/>
      <c r="G5" s="240"/>
      <c r="H5" s="240"/>
      <c r="I5" s="241"/>
      <c r="J5" s="242"/>
      <c r="K5" s="242"/>
      <c r="L5" s="242"/>
      <c r="M5" s="242"/>
      <c r="N5" s="242"/>
      <c r="O5" s="242"/>
    </row>
    <row r="6" spans="1:15" ht="22" x14ac:dyDescent="0.25">
      <c r="A6" s="243" t="s">
        <v>113</v>
      </c>
      <c r="B6" s="240"/>
      <c r="C6" s="240"/>
      <c r="D6" s="240"/>
      <c r="E6" s="240"/>
      <c r="F6" s="240"/>
      <c r="G6" s="240"/>
      <c r="H6" s="240"/>
      <c r="I6" s="241"/>
      <c r="J6" s="242"/>
      <c r="K6" s="242"/>
      <c r="L6" s="242"/>
      <c r="M6" s="242"/>
      <c r="N6" s="242"/>
      <c r="O6" s="242"/>
    </row>
    <row r="7" spans="1:15" ht="22" x14ac:dyDescent="0.25">
      <c r="A7" s="239" t="s">
        <v>114</v>
      </c>
      <c r="B7" s="240"/>
      <c r="C7" s="240"/>
      <c r="D7" s="240"/>
      <c r="E7" s="240"/>
      <c r="F7" s="240"/>
      <c r="G7" s="240"/>
      <c r="H7" s="240"/>
      <c r="I7" s="241"/>
      <c r="J7" s="242"/>
      <c r="K7" s="242"/>
      <c r="L7" s="242"/>
      <c r="M7" s="242"/>
      <c r="N7" s="242"/>
      <c r="O7" s="242"/>
    </row>
    <row r="8" spans="1:15" ht="22" x14ac:dyDescent="0.25">
      <c r="A8" s="239"/>
      <c r="B8" s="240"/>
      <c r="C8" s="240"/>
      <c r="D8" s="240"/>
      <c r="E8" s="240"/>
      <c r="F8" s="240"/>
      <c r="G8" s="240"/>
      <c r="H8" s="240"/>
      <c r="I8" s="241"/>
      <c r="J8" s="242"/>
      <c r="K8" s="242"/>
      <c r="L8" s="242"/>
      <c r="M8" s="242"/>
      <c r="N8" s="242"/>
      <c r="O8" s="242"/>
    </row>
    <row r="9" spans="1:15" ht="18" x14ac:dyDescent="0.25">
      <c r="A9" s="244" t="s">
        <v>115</v>
      </c>
      <c r="B9" s="235"/>
      <c r="C9" s="235"/>
      <c r="D9" s="235"/>
      <c r="E9" s="235"/>
      <c r="F9" s="235"/>
      <c r="G9" s="235"/>
      <c r="H9" s="235"/>
      <c r="I9" s="235"/>
      <c r="J9" s="235"/>
      <c r="K9" s="235"/>
      <c r="L9" s="235"/>
      <c r="M9" s="235"/>
      <c r="N9" s="235"/>
      <c r="O9" s="235"/>
    </row>
    <row r="10" spans="1:15" ht="22" x14ac:dyDescent="0.25">
      <c r="A10" s="245" t="s">
        <v>116</v>
      </c>
      <c r="B10" s="245"/>
      <c r="C10" s="245"/>
      <c r="D10" s="245"/>
      <c r="E10" s="245"/>
      <c r="F10" s="245"/>
      <c r="G10" s="245"/>
      <c r="H10" s="395" t="s">
        <v>117</v>
      </c>
      <c r="I10" s="395"/>
      <c r="J10" s="395"/>
      <c r="K10" s="395"/>
      <c r="L10" s="395"/>
      <c r="M10" s="235"/>
      <c r="N10" s="245"/>
      <c r="O10" s="245"/>
    </row>
    <row r="11" spans="1:15" ht="18" x14ac:dyDescent="0.25">
      <c r="A11" s="396" t="s">
        <v>118</v>
      </c>
      <c r="B11" s="396"/>
      <c r="C11" s="396"/>
      <c r="D11" s="397" t="s">
        <v>119</v>
      </c>
      <c r="E11" s="398"/>
      <c r="F11" s="398"/>
      <c r="G11" s="76"/>
      <c r="H11" s="396" t="s">
        <v>120</v>
      </c>
      <c r="I11" s="396"/>
      <c r="J11" s="396" t="s">
        <v>121</v>
      </c>
      <c r="K11" s="396"/>
      <c r="L11" s="396"/>
      <c r="M11" s="76"/>
      <c r="N11" s="76"/>
      <c r="O11" s="76"/>
    </row>
    <row r="12" spans="1:15" ht="22" x14ac:dyDescent="0.25">
      <c r="A12" s="391" t="s">
        <v>122</v>
      </c>
      <c r="B12" s="391"/>
      <c r="C12" s="391"/>
      <c r="D12" s="392">
        <v>0</v>
      </c>
      <c r="E12" s="393"/>
      <c r="F12" s="393"/>
      <c r="G12" s="76"/>
      <c r="H12" s="394" t="str">
        <f>IFERROR(IF(J4="1．健保等級適用者 (社保加入)",INDEX($D$35:$F$84,MATCH(D12,$E$35:$E$84,1),1),""),"")</f>
        <v/>
      </c>
      <c r="I12" s="394"/>
      <c r="J12" s="367" t="str">
        <f>IFERROR(IF(J4="1．健保等級適用者 (社保加入)",IF(OR(A12="１回",A12="２回",A12="３回"),VLOOKUP(H12,$D$35:$H$84,5,FALSE),VLOOKUP(H12,$D$35:$H$84,4,FALSE)),""),"")</f>
        <v/>
      </c>
      <c r="K12" s="367"/>
      <c r="L12" s="367"/>
      <c r="M12" s="76"/>
      <c r="N12" s="76"/>
      <c r="O12" s="76"/>
    </row>
    <row r="13" spans="1:15" ht="18" x14ac:dyDescent="0.25">
      <c r="A13" s="383" t="str">
        <f>IF(I4="有","↑賞与回数を選択してください","")</f>
        <v/>
      </c>
      <c r="B13" s="383"/>
      <c r="C13" s="383"/>
      <c r="D13" s="384" t="str">
        <f>IF(A12="","","↑標準報酬月額を入力してください")</f>
        <v>↑標準報酬月額を入力してください</v>
      </c>
      <c r="E13" s="384"/>
      <c r="F13" s="384"/>
      <c r="G13" s="384"/>
      <c r="H13" s="76"/>
      <c r="I13" s="76"/>
      <c r="J13" s="76"/>
      <c r="K13" s="76"/>
      <c r="L13" s="76"/>
      <c r="M13" s="76"/>
      <c r="N13" s="76"/>
      <c r="O13" s="76"/>
    </row>
    <row r="14" spans="1:15" ht="22" x14ac:dyDescent="0.25">
      <c r="A14" s="245" t="s">
        <v>123</v>
      </c>
      <c r="B14" s="245"/>
      <c r="C14" s="245"/>
      <c r="D14" s="245"/>
      <c r="E14" s="245"/>
      <c r="F14" s="245"/>
      <c r="G14" s="245"/>
      <c r="H14" s="395" t="s">
        <v>124</v>
      </c>
      <c r="I14" s="395"/>
      <c r="J14" s="395"/>
      <c r="K14" s="395"/>
      <c r="L14" s="395"/>
      <c r="M14" s="235"/>
      <c r="N14" s="245"/>
      <c r="O14" s="245"/>
    </row>
    <row r="15" spans="1:15" ht="18" x14ac:dyDescent="0.25">
      <c r="A15" s="396" t="s">
        <v>118</v>
      </c>
      <c r="B15" s="396"/>
      <c r="C15" s="396"/>
      <c r="D15" s="397" t="s">
        <v>119</v>
      </c>
      <c r="E15" s="398"/>
      <c r="F15" s="398"/>
      <c r="G15" s="76"/>
      <c r="H15" s="396" t="s">
        <v>120</v>
      </c>
      <c r="I15" s="396"/>
      <c r="J15" s="396" t="s">
        <v>121</v>
      </c>
      <c r="K15" s="396"/>
      <c r="L15" s="396"/>
      <c r="M15" s="76"/>
      <c r="N15" s="76"/>
      <c r="O15" s="76"/>
    </row>
    <row r="16" spans="1:15" ht="22" x14ac:dyDescent="0.25">
      <c r="A16" s="391" t="s">
        <v>125</v>
      </c>
      <c r="B16" s="391"/>
      <c r="C16" s="391"/>
      <c r="D16" s="392">
        <v>0</v>
      </c>
      <c r="E16" s="393"/>
      <c r="F16" s="393"/>
      <c r="G16" s="76"/>
      <c r="H16" s="394" t="str">
        <f>IFERROR(IF(J4="1．健保等級適用者 (社保加入)",INDEX($D$35:$F$84,MATCH(D16,$E$35:$E$84,1),1),""),"")</f>
        <v/>
      </c>
      <c r="I16" s="394"/>
      <c r="J16" s="367" t="str">
        <f>IFERROR(IF(J4="1．健保等級適用者 (社保加入)",IF(OR(A16="１回",A16="２回",A16="３回"),VLOOKUP(H16,$D$35:$H$84,5,FALSE),VLOOKUP(H16,$D$35:$H$84,4,FALSE)),""),"")</f>
        <v/>
      </c>
      <c r="K16" s="367"/>
      <c r="L16" s="367"/>
      <c r="M16" s="76"/>
      <c r="N16" s="76"/>
      <c r="O16" s="76"/>
    </row>
    <row r="17" spans="1:17" ht="18" x14ac:dyDescent="0.25">
      <c r="A17" s="383" t="str">
        <f>IF(I4="有","↑賞与回数を選択してください","")</f>
        <v/>
      </c>
      <c r="B17" s="383"/>
      <c r="C17" s="383"/>
      <c r="D17" s="384" t="str">
        <f>IF(A16="","","↑標準報酬月額を入力してください")</f>
        <v>↑標準報酬月額を入力してください</v>
      </c>
      <c r="E17" s="384"/>
      <c r="F17" s="384"/>
      <c r="G17" s="384"/>
      <c r="H17" s="76"/>
      <c r="I17" s="76"/>
      <c r="J17" s="76"/>
      <c r="K17" s="76"/>
      <c r="L17" s="76"/>
      <c r="M17" s="76"/>
      <c r="N17" s="76"/>
      <c r="O17" s="76"/>
    </row>
    <row r="18" spans="1:17" ht="18" x14ac:dyDescent="0.25">
      <c r="A18" s="247"/>
      <c r="B18" s="247"/>
      <c r="C18" s="247"/>
      <c r="D18" s="246"/>
      <c r="E18" s="246"/>
      <c r="F18" s="246"/>
      <c r="G18" s="246"/>
      <c r="H18" s="76"/>
      <c r="I18" s="76"/>
      <c r="J18" s="76"/>
      <c r="K18" s="76"/>
      <c r="L18" s="76"/>
      <c r="M18" s="76"/>
      <c r="N18" s="76"/>
      <c r="O18" s="76"/>
    </row>
    <row r="19" spans="1:17" ht="18" x14ac:dyDescent="0.25">
      <c r="A19" s="244" t="s">
        <v>126</v>
      </c>
      <c r="B19" s="247"/>
      <c r="C19" s="247"/>
      <c r="D19" s="246"/>
      <c r="E19" s="246"/>
      <c r="F19" s="246"/>
      <c r="G19" s="246"/>
      <c r="H19" s="76"/>
      <c r="I19" s="76"/>
      <c r="J19" s="76"/>
      <c r="K19" s="76"/>
      <c r="L19" s="76"/>
      <c r="M19" s="76"/>
      <c r="N19" s="76"/>
      <c r="O19" s="76"/>
    </row>
    <row r="20" spans="1:17" ht="22" x14ac:dyDescent="0.25">
      <c r="A20" s="248" t="s">
        <v>127</v>
      </c>
      <c r="B20" s="249"/>
      <c r="C20" s="249"/>
      <c r="D20" s="249"/>
      <c r="E20" s="249"/>
      <c r="F20" s="249"/>
      <c r="G20" s="249"/>
      <c r="H20" s="248" t="s">
        <v>128</v>
      </c>
      <c r="I20" s="249"/>
      <c r="J20" s="249"/>
      <c r="K20" s="249"/>
      <c r="L20" s="248" t="s">
        <v>129</v>
      </c>
      <c r="M20" s="249"/>
      <c r="N20" s="249"/>
      <c r="O20" s="249"/>
      <c r="P20" s="249"/>
      <c r="Q20" s="249"/>
    </row>
    <row r="21" spans="1:17" ht="22" x14ac:dyDescent="0.25">
      <c r="A21" s="385" t="s">
        <v>130</v>
      </c>
      <c r="B21" s="385"/>
      <c r="C21" s="385"/>
      <c r="D21" s="385" t="s">
        <v>131</v>
      </c>
      <c r="E21" s="385"/>
      <c r="F21" s="385"/>
      <c r="G21" s="249"/>
      <c r="H21" s="364" t="s">
        <v>132</v>
      </c>
      <c r="I21" s="364"/>
      <c r="J21" s="364"/>
      <c r="K21" s="249"/>
      <c r="L21" s="386" t="s">
        <v>133</v>
      </c>
      <c r="M21" s="386"/>
      <c r="N21" s="386"/>
      <c r="O21" s="386"/>
      <c r="P21" s="386"/>
      <c r="Q21" s="386"/>
    </row>
    <row r="22" spans="1:17" ht="18" x14ac:dyDescent="0.25">
      <c r="A22" s="387" t="s">
        <v>134</v>
      </c>
      <c r="B22" s="387"/>
      <c r="C22" s="387"/>
      <c r="D22" s="388">
        <v>400000</v>
      </c>
      <c r="E22" s="388"/>
      <c r="F22" s="388"/>
      <c r="G22" s="249"/>
      <c r="H22" s="389">
        <v>12</v>
      </c>
      <c r="I22" s="390"/>
      <c r="J22" s="251" t="s">
        <v>135</v>
      </c>
      <c r="K22" s="249"/>
      <c r="L22" s="364" t="s">
        <v>136</v>
      </c>
      <c r="M22" s="364"/>
      <c r="N22" s="387" t="s">
        <v>137</v>
      </c>
      <c r="O22" s="387"/>
      <c r="P22" s="381">
        <v>400</v>
      </c>
      <c r="Q22" s="382"/>
    </row>
    <row r="23" spans="1:17" ht="18" x14ac:dyDescent="0.25">
      <c r="A23" s="372" t="str">
        <f>IF(I4="無","↑報酬制度を選択してください","")</f>
        <v>↑報酬制度を選択してください</v>
      </c>
      <c r="B23" s="372"/>
      <c r="C23" s="372"/>
      <c r="D23" s="372" t="str">
        <f>IF(A22="","",IF(A22="2-1.年俸制","↑年俸額を入力してください",IF(A22="2-2.月給制","↑月給額を入力してください",IF(A22="2-3.日給制","↑日給額を入力してください",IF(A22="2-4.時給制","↑時給額を入力してください","")))))</f>
        <v>↑月給額を入力してください</v>
      </c>
      <c r="E23" s="372"/>
      <c r="F23" s="372"/>
      <c r="G23" s="252"/>
      <c r="H23" s="373" t="str">
        <f>IF(A22="2-1.年俸制","↑年俸制の方は年間勤務月数を入力してください","")</f>
        <v/>
      </c>
      <c r="I23" s="373"/>
      <c r="J23" s="373"/>
      <c r="K23" s="249"/>
      <c r="L23" s="253"/>
      <c r="M23" s="253"/>
      <c r="N23" s="375" t="str">
        <f>IF(A22="","",IF(A22="2-3.日給制","↑交通費を選択",IF(A22="2-4.時給制","↑交通費を選択","")))</f>
        <v/>
      </c>
      <c r="O23" s="375"/>
      <c r="P23" s="376" t="str">
        <f>IF(N22="","",IF(N22="1日の交通費","↑運賃を入力",IF(N22="1か月の定期代","↑定期代を入力","")))</f>
        <v>↑運賃を入力</v>
      </c>
      <c r="Q23" s="376"/>
    </row>
    <row r="24" spans="1:17" ht="22" x14ac:dyDescent="0.25">
      <c r="A24" s="377" t="s">
        <v>138</v>
      </c>
      <c r="B24" s="377"/>
      <c r="C24" s="377"/>
      <c r="D24" s="377"/>
      <c r="E24" s="377"/>
      <c r="F24" s="249"/>
      <c r="G24" s="249"/>
      <c r="H24" s="374"/>
      <c r="I24" s="374"/>
      <c r="J24" s="374"/>
      <c r="K24" s="249"/>
      <c r="L24" s="378" t="s">
        <v>139</v>
      </c>
      <c r="M24" s="379"/>
      <c r="N24" s="379"/>
      <c r="O24" s="380"/>
      <c r="P24" s="250">
        <v>7.5</v>
      </c>
      <c r="Q24" s="251" t="s">
        <v>140</v>
      </c>
    </row>
    <row r="25" spans="1:17" ht="18" x14ac:dyDescent="0.25">
      <c r="A25" s="364" t="s">
        <v>141</v>
      </c>
      <c r="B25" s="364"/>
      <c r="C25" s="364" t="s">
        <v>142</v>
      </c>
      <c r="D25" s="364"/>
      <c r="E25" s="364"/>
      <c r="F25" s="249"/>
      <c r="G25" s="249"/>
      <c r="H25" s="249"/>
      <c r="I25" s="249"/>
      <c r="J25" s="249"/>
      <c r="K25" s="249"/>
      <c r="L25" s="249"/>
      <c r="M25" s="249"/>
      <c r="N25" s="365" t="str">
        <f>IF(A22="","",IF(A22="2-3.日給制","所定労働時間を入力↑",IF(A22="2-4.時給制","所定労働時間を入力↑","")))</f>
        <v/>
      </c>
      <c r="O25" s="365"/>
      <c r="P25" s="365"/>
      <c r="Q25" s="254"/>
    </row>
    <row r="26" spans="1:17" ht="22" x14ac:dyDescent="0.25">
      <c r="A26" s="366">
        <f>IF(A22="2-1.年俸制",INDEX($J$35:$L$84,MATCH(D22/H22,$K$35:$K$84,1),1),IF(A22="2-2.月給制",INDEX($J$35:$L$84,MATCH(D22,$K$35:$K$84,1),1),IF(A22="2-3.日給制","-",IF(A22="2-4.時給制","-",""))))</f>
        <v>22</v>
      </c>
      <c r="B26" s="366"/>
      <c r="C26" s="367">
        <f>IF(OR(A22="2-1.年俸制",A22="2-2.月給制"),VLOOKUP(A26,$J$35:$M$84,4,FALSE),IF(A22="2-3.日給制",D22/P24+P22,IF(A22="2-4.時給制",D22+P22,"")))</f>
        <v>2450</v>
      </c>
      <c r="D26" s="367"/>
      <c r="E26" s="367"/>
      <c r="F26" s="249"/>
      <c r="G26" s="249"/>
      <c r="H26" s="249"/>
      <c r="I26" s="249"/>
      <c r="J26" s="249"/>
      <c r="K26" s="249"/>
      <c r="L26" s="249"/>
      <c r="M26" s="249"/>
      <c r="N26" s="249"/>
      <c r="O26" s="249"/>
      <c r="P26" s="249"/>
      <c r="Q26" s="249"/>
    </row>
    <row r="30" spans="1:17" ht="18" hidden="1" x14ac:dyDescent="0.25">
      <c r="A30" s="1" t="s">
        <v>143</v>
      </c>
    </row>
    <row r="31" spans="1:17" hidden="1" x14ac:dyDescent="0.25"/>
    <row r="32" spans="1:17" hidden="1" x14ac:dyDescent="0.25">
      <c r="D32" s="368" t="s">
        <v>144</v>
      </c>
      <c r="E32" s="368"/>
      <c r="F32" s="369"/>
      <c r="G32" s="370" t="s">
        <v>145</v>
      </c>
      <c r="H32" s="369"/>
      <c r="J32" s="258"/>
      <c r="K32" s="259" t="s">
        <v>146</v>
      </c>
      <c r="L32" s="260"/>
      <c r="M32" s="360" t="s">
        <v>147</v>
      </c>
    </row>
    <row r="33" spans="4:13" hidden="1" x14ac:dyDescent="0.25">
      <c r="D33" s="368" t="s">
        <v>148</v>
      </c>
      <c r="E33" s="368" t="s">
        <v>149</v>
      </c>
      <c r="F33" s="369"/>
      <c r="G33" s="360" t="s">
        <v>150</v>
      </c>
      <c r="H33" s="362" t="s">
        <v>151</v>
      </c>
      <c r="J33" s="261" t="s">
        <v>148</v>
      </c>
      <c r="K33" s="259" t="s">
        <v>152</v>
      </c>
      <c r="L33" s="260"/>
      <c r="M33" s="360"/>
    </row>
    <row r="34" spans="4:13" hidden="1" x14ac:dyDescent="0.25">
      <c r="D34" s="371"/>
      <c r="E34" s="262" t="s">
        <v>153</v>
      </c>
      <c r="F34" s="263" t="s">
        <v>154</v>
      </c>
      <c r="G34" s="361"/>
      <c r="H34" s="363"/>
      <c r="J34" s="262"/>
      <c r="K34" s="264" t="s">
        <v>153</v>
      </c>
      <c r="L34" s="263" t="s">
        <v>154</v>
      </c>
      <c r="M34" s="361"/>
    </row>
    <row r="35" spans="4:13" hidden="1" x14ac:dyDescent="0.25">
      <c r="D35" s="255">
        <v>1</v>
      </c>
      <c r="E35" s="265"/>
      <c r="F35" s="256">
        <v>63000</v>
      </c>
      <c r="G35" s="257">
        <v>350</v>
      </c>
      <c r="H35" s="256">
        <v>470</v>
      </c>
      <c r="J35" s="255">
        <v>1</v>
      </c>
      <c r="K35" s="257"/>
      <c r="L35" s="256">
        <v>84420</v>
      </c>
      <c r="M35" s="257">
        <v>470</v>
      </c>
    </row>
    <row r="36" spans="4:13" hidden="1" x14ac:dyDescent="0.25">
      <c r="D36" s="255">
        <v>2</v>
      </c>
      <c r="E36" s="266">
        <v>63000</v>
      </c>
      <c r="F36" s="256">
        <v>73000</v>
      </c>
      <c r="G36" s="257">
        <v>410</v>
      </c>
      <c r="H36" s="256">
        <v>550</v>
      </c>
      <c r="J36" s="255">
        <v>2</v>
      </c>
      <c r="K36" s="257">
        <v>84420</v>
      </c>
      <c r="L36" s="256">
        <v>97820</v>
      </c>
      <c r="M36" s="257">
        <v>550</v>
      </c>
    </row>
    <row r="37" spans="4:13" hidden="1" x14ac:dyDescent="0.25">
      <c r="D37" s="255">
        <v>3</v>
      </c>
      <c r="E37" s="266">
        <v>73000</v>
      </c>
      <c r="F37" s="256">
        <v>83000</v>
      </c>
      <c r="G37" s="257">
        <v>470</v>
      </c>
      <c r="H37" s="256">
        <v>630</v>
      </c>
      <c r="J37" s="255">
        <v>3</v>
      </c>
      <c r="K37" s="257">
        <v>97820</v>
      </c>
      <c r="L37" s="256">
        <v>111220</v>
      </c>
      <c r="M37" s="257">
        <v>630</v>
      </c>
    </row>
    <row r="38" spans="4:13" hidden="1" x14ac:dyDescent="0.25">
      <c r="D38" s="255">
        <v>4</v>
      </c>
      <c r="E38" s="266">
        <v>83000</v>
      </c>
      <c r="F38" s="256">
        <v>93000</v>
      </c>
      <c r="G38" s="257">
        <v>530</v>
      </c>
      <c r="H38" s="256">
        <v>720</v>
      </c>
      <c r="J38" s="255">
        <v>4</v>
      </c>
      <c r="K38" s="257">
        <v>111220</v>
      </c>
      <c r="L38" s="256">
        <v>124620</v>
      </c>
      <c r="M38" s="257">
        <v>720</v>
      </c>
    </row>
    <row r="39" spans="4:13" hidden="1" x14ac:dyDescent="0.25">
      <c r="D39" s="255">
        <v>5</v>
      </c>
      <c r="E39" s="266">
        <v>93000</v>
      </c>
      <c r="F39" s="256">
        <v>101000</v>
      </c>
      <c r="G39" s="257">
        <v>590</v>
      </c>
      <c r="H39" s="256">
        <v>800</v>
      </c>
      <c r="J39" s="255">
        <v>5</v>
      </c>
      <c r="K39" s="257">
        <v>124620</v>
      </c>
      <c r="L39" s="256">
        <v>135340</v>
      </c>
      <c r="M39" s="257">
        <v>800</v>
      </c>
    </row>
    <row r="40" spans="4:13" hidden="1" x14ac:dyDescent="0.25">
      <c r="D40" s="255">
        <v>6</v>
      </c>
      <c r="E40" s="266">
        <v>101000</v>
      </c>
      <c r="F40" s="256">
        <v>107000</v>
      </c>
      <c r="G40" s="257">
        <v>630</v>
      </c>
      <c r="H40" s="256">
        <v>850</v>
      </c>
      <c r="J40" s="255">
        <v>6</v>
      </c>
      <c r="K40" s="257">
        <v>135340</v>
      </c>
      <c r="L40" s="256">
        <v>143380</v>
      </c>
      <c r="M40" s="257">
        <v>850</v>
      </c>
    </row>
    <row r="41" spans="4:13" hidden="1" x14ac:dyDescent="0.25">
      <c r="D41" s="255">
        <v>7</v>
      </c>
      <c r="E41" s="266">
        <v>107000</v>
      </c>
      <c r="F41" s="256">
        <v>114000</v>
      </c>
      <c r="G41" s="257">
        <v>670</v>
      </c>
      <c r="H41" s="256">
        <v>900</v>
      </c>
      <c r="J41" s="255">
        <v>7</v>
      </c>
      <c r="K41" s="257">
        <v>143380</v>
      </c>
      <c r="L41" s="256">
        <v>152760</v>
      </c>
      <c r="M41" s="257">
        <v>900</v>
      </c>
    </row>
    <row r="42" spans="4:13" hidden="1" x14ac:dyDescent="0.25">
      <c r="D42" s="255">
        <v>8</v>
      </c>
      <c r="E42" s="266">
        <v>114000</v>
      </c>
      <c r="F42" s="256">
        <v>12000</v>
      </c>
      <c r="G42" s="257">
        <v>720</v>
      </c>
      <c r="H42" s="256">
        <v>960</v>
      </c>
      <c r="J42" s="255">
        <v>8</v>
      </c>
      <c r="K42" s="257">
        <v>152760</v>
      </c>
      <c r="L42" s="256">
        <v>163480</v>
      </c>
      <c r="M42" s="257">
        <v>960</v>
      </c>
    </row>
    <row r="43" spans="4:13" hidden="1" x14ac:dyDescent="0.25">
      <c r="D43" s="255">
        <v>9</v>
      </c>
      <c r="E43" s="266">
        <v>12000</v>
      </c>
      <c r="F43" s="256">
        <v>13000</v>
      </c>
      <c r="G43" s="257">
        <v>770</v>
      </c>
      <c r="H43" s="256">
        <v>1030</v>
      </c>
      <c r="J43" s="255">
        <v>9</v>
      </c>
      <c r="K43" s="257">
        <v>163480</v>
      </c>
      <c r="L43" s="256">
        <v>174200</v>
      </c>
      <c r="M43" s="257">
        <v>1030</v>
      </c>
    </row>
    <row r="44" spans="4:13" hidden="1" x14ac:dyDescent="0.25">
      <c r="D44" s="255">
        <v>10</v>
      </c>
      <c r="E44" s="266">
        <v>13000</v>
      </c>
      <c r="F44" s="256">
        <v>138000</v>
      </c>
      <c r="G44" s="257">
        <v>810</v>
      </c>
      <c r="H44" s="256">
        <v>1090</v>
      </c>
      <c r="J44" s="255">
        <v>10</v>
      </c>
      <c r="K44" s="257">
        <v>174200</v>
      </c>
      <c r="L44" s="256">
        <v>184920</v>
      </c>
      <c r="M44" s="257">
        <v>1090</v>
      </c>
    </row>
    <row r="45" spans="4:13" hidden="1" x14ac:dyDescent="0.25">
      <c r="D45" s="255">
        <v>11</v>
      </c>
      <c r="E45" s="266">
        <v>138000</v>
      </c>
      <c r="F45" s="256">
        <v>146000</v>
      </c>
      <c r="G45" s="257">
        <v>860</v>
      </c>
      <c r="H45" s="256">
        <v>1160</v>
      </c>
      <c r="J45" s="255">
        <v>11</v>
      </c>
      <c r="K45" s="257">
        <v>184920</v>
      </c>
      <c r="L45" s="256">
        <v>195640</v>
      </c>
      <c r="M45" s="257">
        <v>1160</v>
      </c>
    </row>
    <row r="46" spans="4:13" hidden="1" x14ac:dyDescent="0.25">
      <c r="D46" s="255">
        <v>12</v>
      </c>
      <c r="E46" s="266">
        <v>146000</v>
      </c>
      <c r="F46" s="256">
        <v>155000</v>
      </c>
      <c r="G46" s="257">
        <v>910</v>
      </c>
      <c r="H46" s="256">
        <v>120</v>
      </c>
      <c r="J46" s="255">
        <v>12</v>
      </c>
      <c r="K46" s="257">
        <v>195640</v>
      </c>
      <c r="L46" s="256">
        <v>207700</v>
      </c>
      <c r="M46" s="257">
        <v>120</v>
      </c>
    </row>
    <row r="47" spans="4:13" hidden="1" x14ac:dyDescent="0.25">
      <c r="D47" s="255">
        <v>13</v>
      </c>
      <c r="E47" s="266">
        <v>155000</v>
      </c>
      <c r="F47" s="256">
        <v>165000</v>
      </c>
      <c r="G47" s="257">
        <v>970</v>
      </c>
      <c r="H47" s="256">
        <v>1310</v>
      </c>
      <c r="J47" s="255">
        <v>13</v>
      </c>
      <c r="K47" s="257">
        <v>207700</v>
      </c>
      <c r="L47" s="256">
        <v>221100</v>
      </c>
      <c r="M47" s="257">
        <v>1310</v>
      </c>
    </row>
    <row r="48" spans="4:13" hidden="1" x14ac:dyDescent="0.25">
      <c r="D48" s="255">
        <v>14</v>
      </c>
      <c r="E48" s="266">
        <v>165000</v>
      </c>
      <c r="F48" s="256">
        <v>175000</v>
      </c>
      <c r="G48" s="257">
        <v>1030</v>
      </c>
      <c r="H48" s="256">
        <v>1390</v>
      </c>
      <c r="J48" s="255">
        <v>14</v>
      </c>
      <c r="K48" s="257">
        <v>221100</v>
      </c>
      <c r="L48" s="256">
        <v>234500</v>
      </c>
      <c r="M48" s="257">
        <v>1390</v>
      </c>
    </row>
    <row r="49" spans="4:13" hidden="1" x14ac:dyDescent="0.25">
      <c r="D49" s="255">
        <v>15</v>
      </c>
      <c r="E49" s="266">
        <v>175000</v>
      </c>
      <c r="F49" s="256">
        <v>185000</v>
      </c>
      <c r="G49" s="257">
        <v>1100</v>
      </c>
      <c r="H49" s="256">
        <v>1470</v>
      </c>
      <c r="J49" s="255">
        <v>15</v>
      </c>
      <c r="K49" s="257">
        <v>234500</v>
      </c>
      <c r="L49" s="256">
        <v>247900</v>
      </c>
      <c r="M49" s="257">
        <v>1470</v>
      </c>
    </row>
    <row r="50" spans="4:13" hidden="1" x14ac:dyDescent="0.25">
      <c r="D50" s="255">
        <v>16</v>
      </c>
      <c r="E50" s="266">
        <v>185000</v>
      </c>
      <c r="F50" s="256">
        <v>195000</v>
      </c>
      <c r="G50" s="257">
        <v>1160</v>
      </c>
      <c r="H50" s="256">
        <v>1550</v>
      </c>
      <c r="J50" s="255">
        <v>16</v>
      </c>
      <c r="K50" s="257">
        <v>247900</v>
      </c>
      <c r="L50" s="256">
        <v>261300</v>
      </c>
      <c r="M50" s="257">
        <v>1550</v>
      </c>
    </row>
    <row r="51" spans="4:13" hidden="1" x14ac:dyDescent="0.25">
      <c r="D51" s="255">
        <v>17</v>
      </c>
      <c r="E51" s="266">
        <v>195000</v>
      </c>
      <c r="F51" s="256">
        <v>210000</v>
      </c>
      <c r="G51" s="257">
        <v>1220</v>
      </c>
      <c r="H51" s="256">
        <v>1630</v>
      </c>
      <c r="J51" s="255">
        <v>17</v>
      </c>
      <c r="K51" s="257">
        <v>261300</v>
      </c>
      <c r="L51" s="256">
        <v>281400</v>
      </c>
      <c r="M51" s="257">
        <v>1630</v>
      </c>
    </row>
    <row r="52" spans="4:13" hidden="1" x14ac:dyDescent="0.25">
      <c r="D52" s="255">
        <v>18</v>
      </c>
      <c r="E52" s="266">
        <v>210000</v>
      </c>
      <c r="F52" s="256">
        <v>230000</v>
      </c>
      <c r="G52" s="257">
        <v>1340</v>
      </c>
      <c r="H52" s="256">
        <v>1800</v>
      </c>
      <c r="J52" s="255">
        <v>18</v>
      </c>
      <c r="K52" s="257">
        <v>281400</v>
      </c>
      <c r="L52" s="256">
        <v>308200</v>
      </c>
      <c r="M52" s="257">
        <v>1800</v>
      </c>
    </row>
    <row r="53" spans="4:13" hidden="1" x14ac:dyDescent="0.25">
      <c r="D53" s="255">
        <v>19</v>
      </c>
      <c r="E53" s="266">
        <v>230000</v>
      </c>
      <c r="F53" s="256">
        <v>250000</v>
      </c>
      <c r="G53" s="257">
        <v>1460</v>
      </c>
      <c r="H53" s="256">
        <v>1960</v>
      </c>
      <c r="J53" s="255">
        <v>19</v>
      </c>
      <c r="K53" s="257">
        <v>308200</v>
      </c>
      <c r="L53" s="256">
        <v>335000</v>
      </c>
      <c r="M53" s="257">
        <v>1960</v>
      </c>
    </row>
    <row r="54" spans="4:13" hidden="1" x14ac:dyDescent="0.25">
      <c r="D54" s="255">
        <v>20</v>
      </c>
      <c r="E54" s="266">
        <v>250000</v>
      </c>
      <c r="F54" s="256">
        <v>270000</v>
      </c>
      <c r="G54" s="257">
        <v>1590</v>
      </c>
      <c r="H54" s="256">
        <v>2130</v>
      </c>
      <c r="J54" s="255">
        <v>20</v>
      </c>
      <c r="K54" s="257">
        <v>335000</v>
      </c>
      <c r="L54" s="256">
        <v>361800</v>
      </c>
      <c r="M54" s="257">
        <v>2130</v>
      </c>
    </row>
    <row r="55" spans="4:13" hidden="1" x14ac:dyDescent="0.25">
      <c r="D55" s="255">
        <v>21</v>
      </c>
      <c r="E55" s="266">
        <v>270000</v>
      </c>
      <c r="F55" s="256">
        <v>290000</v>
      </c>
      <c r="G55" s="257">
        <v>1710</v>
      </c>
      <c r="H55" s="256">
        <v>2290</v>
      </c>
      <c r="J55" s="255">
        <v>21</v>
      </c>
      <c r="K55" s="257">
        <v>361800</v>
      </c>
      <c r="L55" s="256">
        <v>388600</v>
      </c>
      <c r="M55" s="257">
        <v>2290</v>
      </c>
    </row>
    <row r="56" spans="4:13" hidden="1" x14ac:dyDescent="0.25">
      <c r="D56" s="255">
        <v>22</v>
      </c>
      <c r="E56" s="266">
        <v>290000</v>
      </c>
      <c r="F56" s="256">
        <v>310000</v>
      </c>
      <c r="G56" s="257">
        <v>1830</v>
      </c>
      <c r="H56" s="256">
        <v>2450</v>
      </c>
      <c r="J56" s="255">
        <v>22</v>
      </c>
      <c r="K56" s="257">
        <v>388600</v>
      </c>
      <c r="L56" s="256">
        <v>415400</v>
      </c>
      <c r="M56" s="257">
        <v>2450</v>
      </c>
    </row>
    <row r="57" spans="4:13" hidden="1" x14ac:dyDescent="0.25">
      <c r="D57" s="255">
        <v>23</v>
      </c>
      <c r="E57" s="266">
        <v>310000</v>
      </c>
      <c r="F57" s="256">
        <v>330000</v>
      </c>
      <c r="G57" s="257">
        <v>1950</v>
      </c>
      <c r="H57" s="256">
        <v>2620</v>
      </c>
      <c r="J57" s="255">
        <v>23</v>
      </c>
      <c r="K57" s="257">
        <v>415400</v>
      </c>
      <c r="L57" s="256">
        <v>442200</v>
      </c>
      <c r="M57" s="257">
        <v>2620</v>
      </c>
    </row>
    <row r="58" spans="4:13" hidden="1" x14ac:dyDescent="0.25">
      <c r="D58" s="255">
        <v>24</v>
      </c>
      <c r="E58" s="266">
        <v>330000</v>
      </c>
      <c r="F58" s="256">
        <v>350000</v>
      </c>
      <c r="G58" s="257">
        <v>2070</v>
      </c>
      <c r="H58" s="256">
        <v>2780</v>
      </c>
      <c r="J58" s="255">
        <v>24</v>
      </c>
      <c r="K58" s="257">
        <v>442200</v>
      </c>
      <c r="L58" s="256">
        <v>469000</v>
      </c>
      <c r="M58" s="257">
        <v>2780</v>
      </c>
    </row>
    <row r="59" spans="4:13" hidden="1" x14ac:dyDescent="0.25">
      <c r="D59" s="255">
        <v>25</v>
      </c>
      <c r="E59" s="266">
        <v>350000</v>
      </c>
      <c r="F59" s="256">
        <v>370000</v>
      </c>
      <c r="G59" s="257">
        <v>2200</v>
      </c>
      <c r="H59" s="256">
        <v>2950</v>
      </c>
      <c r="J59" s="255">
        <v>25</v>
      </c>
      <c r="K59" s="257">
        <v>469000</v>
      </c>
      <c r="L59" s="256">
        <v>495800</v>
      </c>
      <c r="M59" s="257">
        <v>2950</v>
      </c>
    </row>
    <row r="60" spans="4:13" hidden="1" x14ac:dyDescent="0.25">
      <c r="D60" s="255">
        <v>26</v>
      </c>
      <c r="E60" s="266">
        <v>370000</v>
      </c>
      <c r="F60" s="256">
        <v>395000</v>
      </c>
      <c r="G60" s="257">
        <v>2320</v>
      </c>
      <c r="H60" s="256">
        <v>3110</v>
      </c>
      <c r="J60" s="255">
        <v>26</v>
      </c>
      <c r="K60" s="257">
        <v>495800</v>
      </c>
      <c r="L60" s="256">
        <v>529300</v>
      </c>
      <c r="M60" s="257">
        <v>3110</v>
      </c>
    </row>
    <row r="61" spans="4:13" hidden="1" x14ac:dyDescent="0.25">
      <c r="D61" s="255">
        <v>27</v>
      </c>
      <c r="E61" s="266">
        <v>395000</v>
      </c>
      <c r="F61" s="256">
        <v>425000</v>
      </c>
      <c r="G61" s="257">
        <v>2500</v>
      </c>
      <c r="H61" s="256">
        <v>3360</v>
      </c>
      <c r="J61" s="255">
        <v>27</v>
      </c>
      <c r="K61" s="257">
        <v>529300</v>
      </c>
      <c r="L61" s="256">
        <v>569500</v>
      </c>
      <c r="M61" s="257">
        <v>3360</v>
      </c>
    </row>
    <row r="62" spans="4:13" hidden="1" x14ac:dyDescent="0.25">
      <c r="D62" s="255">
        <v>28</v>
      </c>
      <c r="E62" s="266">
        <v>425000</v>
      </c>
      <c r="F62" s="256">
        <v>455000</v>
      </c>
      <c r="G62" s="257">
        <v>2690</v>
      </c>
      <c r="H62" s="256">
        <v>3600</v>
      </c>
      <c r="J62" s="255">
        <v>28</v>
      </c>
      <c r="K62" s="257">
        <v>569500</v>
      </c>
      <c r="L62" s="256">
        <v>609700</v>
      </c>
      <c r="M62" s="257">
        <v>3600</v>
      </c>
    </row>
    <row r="63" spans="4:13" hidden="1" x14ac:dyDescent="0.25">
      <c r="D63" s="255">
        <v>29</v>
      </c>
      <c r="E63" s="266">
        <v>455000</v>
      </c>
      <c r="F63" s="256">
        <v>485000</v>
      </c>
      <c r="G63" s="257">
        <v>2870</v>
      </c>
      <c r="H63" s="256">
        <v>3850</v>
      </c>
      <c r="J63" s="255">
        <v>29</v>
      </c>
      <c r="K63" s="257">
        <v>609700</v>
      </c>
      <c r="L63" s="256">
        <v>649900</v>
      </c>
      <c r="M63" s="257">
        <v>3850</v>
      </c>
    </row>
    <row r="64" spans="4:13" hidden="1" x14ac:dyDescent="0.25">
      <c r="D64" s="255">
        <v>30</v>
      </c>
      <c r="E64" s="266">
        <v>485000</v>
      </c>
      <c r="F64" s="256">
        <v>515000</v>
      </c>
      <c r="G64" s="257">
        <v>3050</v>
      </c>
      <c r="H64" s="256">
        <v>4090</v>
      </c>
      <c r="J64" s="255">
        <v>30</v>
      </c>
      <c r="K64" s="257">
        <v>649900</v>
      </c>
      <c r="L64" s="256">
        <v>690100</v>
      </c>
      <c r="M64" s="257">
        <v>4090</v>
      </c>
    </row>
    <row r="65" spans="4:13" hidden="1" x14ac:dyDescent="0.25">
      <c r="D65" s="255">
        <v>31</v>
      </c>
      <c r="E65" s="266">
        <v>515000</v>
      </c>
      <c r="F65" s="256">
        <v>545000</v>
      </c>
      <c r="G65" s="257">
        <v>3240</v>
      </c>
      <c r="H65" s="256">
        <v>4340</v>
      </c>
      <c r="J65" s="255">
        <v>31</v>
      </c>
      <c r="K65" s="257">
        <v>690100</v>
      </c>
      <c r="L65" s="256">
        <v>730300</v>
      </c>
      <c r="M65" s="257">
        <v>4340</v>
      </c>
    </row>
    <row r="66" spans="4:13" hidden="1" x14ac:dyDescent="0.25">
      <c r="D66" s="255">
        <v>32</v>
      </c>
      <c r="E66" s="266">
        <v>545000</v>
      </c>
      <c r="F66" s="256">
        <v>575000</v>
      </c>
      <c r="G66" s="257">
        <v>3420</v>
      </c>
      <c r="H66" s="256">
        <v>4580</v>
      </c>
      <c r="J66" s="255">
        <v>32</v>
      </c>
      <c r="K66" s="257">
        <v>730300</v>
      </c>
      <c r="L66" s="256">
        <v>770500</v>
      </c>
      <c r="M66" s="257">
        <v>4580</v>
      </c>
    </row>
    <row r="67" spans="4:13" hidden="1" x14ac:dyDescent="0.25">
      <c r="D67" s="255">
        <v>33</v>
      </c>
      <c r="E67" s="266">
        <v>575000</v>
      </c>
      <c r="F67" s="256">
        <v>605000</v>
      </c>
      <c r="G67" s="257">
        <v>3600</v>
      </c>
      <c r="H67" s="256">
        <v>4830</v>
      </c>
      <c r="J67" s="255">
        <v>33</v>
      </c>
      <c r="K67" s="257">
        <v>770500</v>
      </c>
      <c r="L67" s="256">
        <v>810700</v>
      </c>
      <c r="M67" s="257">
        <v>4830</v>
      </c>
    </row>
    <row r="68" spans="4:13" hidden="1" x14ac:dyDescent="0.25">
      <c r="D68" s="255">
        <v>34</v>
      </c>
      <c r="E68" s="266">
        <v>605000</v>
      </c>
      <c r="F68" s="256">
        <v>635000</v>
      </c>
      <c r="G68" s="257">
        <v>3760</v>
      </c>
      <c r="H68" s="256">
        <v>5080</v>
      </c>
      <c r="J68" s="255">
        <v>34</v>
      </c>
      <c r="K68" s="257">
        <v>810700</v>
      </c>
      <c r="L68" s="256">
        <v>850900</v>
      </c>
      <c r="M68" s="257">
        <v>5080</v>
      </c>
    </row>
    <row r="69" spans="4:13" hidden="1" x14ac:dyDescent="0.25">
      <c r="D69" s="255">
        <v>35</v>
      </c>
      <c r="E69" s="266">
        <v>635000</v>
      </c>
      <c r="F69" s="256">
        <v>665000</v>
      </c>
      <c r="G69" s="257">
        <v>3970</v>
      </c>
      <c r="H69" s="256">
        <v>5320</v>
      </c>
      <c r="J69" s="255">
        <v>35</v>
      </c>
      <c r="K69" s="257">
        <v>850900</v>
      </c>
      <c r="L69" s="256">
        <v>891100</v>
      </c>
      <c r="M69" s="257">
        <v>5320</v>
      </c>
    </row>
    <row r="70" spans="4:13" hidden="1" x14ac:dyDescent="0.25">
      <c r="D70" s="255">
        <v>36</v>
      </c>
      <c r="E70" s="266">
        <v>665000</v>
      </c>
      <c r="F70" s="256">
        <v>695000</v>
      </c>
      <c r="G70" s="257">
        <v>4150</v>
      </c>
      <c r="H70" s="256">
        <v>5570</v>
      </c>
      <c r="J70" s="255">
        <v>36</v>
      </c>
      <c r="K70" s="257">
        <v>891100</v>
      </c>
      <c r="L70" s="256">
        <v>931300</v>
      </c>
      <c r="M70" s="257">
        <v>5570</v>
      </c>
    </row>
    <row r="71" spans="4:13" hidden="1" x14ac:dyDescent="0.25">
      <c r="D71" s="255">
        <v>37</v>
      </c>
      <c r="E71" s="266">
        <v>695000</v>
      </c>
      <c r="F71" s="256">
        <v>730000</v>
      </c>
      <c r="G71" s="257">
        <v>4340</v>
      </c>
      <c r="H71" s="256">
        <v>5810</v>
      </c>
      <c r="J71" s="255">
        <v>37</v>
      </c>
      <c r="K71" s="257">
        <v>931300</v>
      </c>
      <c r="L71" s="256">
        <v>978200</v>
      </c>
      <c r="M71" s="257">
        <v>5810</v>
      </c>
    </row>
    <row r="72" spans="4:13" hidden="1" x14ac:dyDescent="0.25">
      <c r="D72" s="255">
        <v>38</v>
      </c>
      <c r="E72" s="266">
        <v>730000</v>
      </c>
      <c r="F72" s="256">
        <v>770000</v>
      </c>
      <c r="G72" s="257">
        <v>4580</v>
      </c>
      <c r="H72" s="256">
        <v>6140</v>
      </c>
      <c r="J72" s="255">
        <v>38</v>
      </c>
      <c r="K72" s="257">
        <v>978200</v>
      </c>
      <c r="L72" s="256">
        <v>1031800</v>
      </c>
      <c r="M72" s="257">
        <v>6140</v>
      </c>
    </row>
    <row r="73" spans="4:13" hidden="1" x14ac:dyDescent="0.25">
      <c r="D73" s="255">
        <v>39</v>
      </c>
      <c r="E73" s="266">
        <v>770000</v>
      </c>
      <c r="F73" s="256">
        <v>810000</v>
      </c>
      <c r="G73" s="257">
        <v>4830</v>
      </c>
      <c r="H73" s="256">
        <v>6470</v>
      </c>
      <c r="J73" s="255">
        <v>39</v>
      </c>
      <c r="K73" s="257">
        <v>1031800</v>
      </c>
      <c r="L73" s="256">
        <v>1085400</v>
      </c>
      <c r="M73" s="257">
        <v>6470</v>
      </c>
    </row>
    <row r="74" spans="4:13" hidden="1" x14ac:dyDescent="0.25">
      <c r="D74" s="255">
        <v>40</v>
      </c>
      <c r="E74" s="266">
        <v>810000</v>
      </c>
      <c r="F74" s="256">
        <v>855000</v>
      </c>
      <c r="G74" s="257">
        <v>5070</v>
      </c>
      <c r="H74" s="256">
        <v>6800</v>
      </c>
      <c r="J74" s="255">
        <v>40</v>
      </c>
      <c r="K74" s="257">
        <v>1085400</v>
      </c>
      <c r="L74" s="256">
        <v>1145700</v>
      </c>
      <c r="M74" s="257">
        <v>6800</v>
      </c>
    </row>
    <row r="75" spans="4:13" hidden="1" x14ac:dyDescent="0.25">
      <c r="D75" s="255">
        <v>41</v>
      </c>
      <c r="E75" s="266">
        <v>855000</v>
      </c>
      <c r="F75" s="256">
        <v>905000</v>
      </c>
      <c r="G75" s="257">
        <v>5380</v>
      </c>
      <c r="H75" s="256">
        <v>7210</v>
      </c>
      <c r="J75" s="255">
        <v>41</v>
      </c>
      <c r="K75" s="257">
        <v>1145700</v>
      </c>
      <c r="L75" s="256">
        <v>1212700</v>
      </c>
      <c r="M75" s="257">
        <v>7210</v>
      </c>
    </row>
    <row r="76" spans="4:13" hidden="1" x14ac:dyDescent="0.25">
      <c r="D76" s="255">
        <v>42</v>
      </c>
      <c r="E76" s="266">
        <v>905000</v>
      </c>
      <c r="F76" s="256">
        <v>955000</v>
      </c>
      <c r="G76" s="257">
        <v>5680</v>
      </c>
      <c r="H76" s="256">
        <v>7620</v>
      </c>
      <c r="J76" s="255">
        <v>42</v>
      </c>
      <c r="K76" s="257">
        <v>1212700</v>
      </c>
      <c r="L76" s="256">
        <v>1279700</v>
      </c>
      <c r="M76" s="257">
        <v>7620</v>
      </c>
    </row>
    <row r="77" spans="4:13" hidden="1" x14ac:dyDescent="0.25">
      <c r="D77" s="255">
        <v>43</v>
      </c>
      <c r="E77" s="266">
        <v>955000</v>
      </c>
      <c r="F77" s="256">
        <v>1005000</v>
      </c>
      <c r="G77" s="257">
        <v>5990</v>
      </c>
      <c r="H77" s="256">
        <v>8030</v>
      </c>
      <c r="J77" s="255">
        <v>43</v>
      </c>
      <c r="K77" s="257">
        <v>1279700</v>
      </c>
      <c r="L77" s="256">
        <v>1346700</v>
      </c>
      <c r="M77" s="257">
        <v>8030</v>
      </c>
    </row>
    <row r="78" spans="4:13" hidden="1" x14ac:dyDescent="0.25">
      <c r="D78" s="255">
        <v>44</v>
      </c>
      <c r="E78" s="266">
        <v>1005000</v>
      </c>
      <c r="F78" s="256">
        <v>1055000</v>
      </c>
      <c r="G78" s="257">
        <v>6290</v>
      </c>
      <c r="H78" s="256">
        <v>8440</v>
      </c>
      <c r="J78" s="255">
        <v>44</v>
      </c>
      <c r="K78" s="257">
        <v>1346700</v>
      </c>
      <c r="L78" s="256">
        <v>1413700</v>
      </c>
      <c r="M78" s="257">
        <v>8440</v>
      </c>
    </row>
    <row r="79" spans="4:13" hidden="1" x14ac:dyDescent="0.25">
      <c r="D79" s="255">
        <v>45</v>
      </c>
      <c r="E79" s="266">
        <v>1055000</v>
      </c>
      <c r="F79" s="256">
        <v>1115000</v>
      </c>
      <c r="G79" s="257">
        <v>6660</v>
      </c>
      <c r="H79" s="256">
        <v>8930</v>
      </c>
      <c r="J79" s="255">
        <v>45</v>
      </c>
      <c r="K79" s="257">
        <v>1413700</v>
      </c>
      <c r="L79" s="256">
        <v>1494100</v>
      </c>
      <c r="M79" s="257">
        <v>8930</v>
      </c>
    </row>
    <row r="80" spans="4:13" hidden="1" x14ac:dyDescent="0.25">
      <c r="D80" s="255">
        <v>46</v>
      </c>
      <c r="E80" s="266">
        <v>1115000</v>
      </c>
      <c r="F80" s="256">
        <v>1175000</v>
      </c>
      <c r="G80" s="257">
        <v>7030</v>
      </c>
      <c r="H80" s="256">
        <v>9420</v>
      </c>
      <c r="J80" s="255">
        <v>46</v>
      </c>
      <c r="K80" s="257">
        <v>1494100</v>
      </c>
      <c r="L80" s="256">
        <v>1574500</v>
      </c>
      <c r="M80" s="257">
        <v>9420</v>
      </c>
    </row>
    <row r="81" spans="4:13" hidden="1" x14ac:dyDescent="0.25">
      <c r="D81" s="255">
        <v>47</v>
      </c>
      <c r="E81" s="266">
        <v>1175000</v>
      </c>
      <c r="F81" s="256">
        <v>1235000</v>
      </c>
      <c r="G81" s="257">
        <v>7030</v>
      </c>
      <c r="H81" s="256">
        <v>9910</v>
      </c>
      <c r="J81" s="255">
        <v>47</v>
      </c>
      <c r="K81" s="257">
        <v>1574500</v>
      </c>
      <c r="L81" s="256">
        <v>1654900</v>
      </c>
      <c r="M81" s="257">
        <v>9910</v>
      </c>
    </row>
    <row r="82" spans="4:13" hidden="1" x14ac:dyDescent="0.25">
      <c r="D82" s="255">
        <v>48</v>
      </c>
      <c r="E82" s="266">
        <v>1235000</v>
      </c>
      <c r="F82" s="256">
        <v>1295000</v>
      </c>
      <c r="G82" s="257">
        <v>7400</v>
      </c>
      <c r="H82" s="256">
        <v>10400</v>
      </c>
      <c r="J82" s="255">
        <v>48</v>
      </c>
      <c r="K82" s="257">
        <v>1654900</v>
      </c>
      <c r="L82" s="256">
        <v>1735300</v>
      </c>
      <c r="M82" s="257">
        <v>10400</v>
      </c>
    </row>
    <row r="83" spans="4:13" hidden="1" x14ac:dyDescent="0.25">
      <c r="D83" s="255">
        <v>49</v>
      </c>
      <c r="E83" s="266">
        <v>1295000</v>
      </c>
      <c r="F83" s="267">
        <v>1355000</v>
      </c>
      <c r="G83" s="257">
        <v>8310</v>
      </c>
      <c r="H83" s="256">
        <v>10900</v>
      </c>
      <c r="J83" s="255">
        <v>49</v>
      </c>
      <c r="K83" s="257">
        <v>1735300</v>
      </c>
      <c r="L83" s="256">
        <v>1815700</v>
      </c>
      <c r="M83" s="257">
        <v>10900</v>
      </c>
    </row>
  </sheetData>
  <mergeCells count="53">
    <mergeCell ref="A4:H4"/>
    <mergeCell ref="J4:O4"/>
    <mergeCell ref="H10:L10"/>
    <mergeCell ref="A11:C11"/>
    <mergeCell ref="D11:F11"/>
    <mergeCell ref="H11:I11"/>
    <mergeCell ref="J11:L11"/>
    <mergeCell ref="A16:C16"/>
    <mergeCell ref="D16:F16"/>
    <mergeCell ref="H16:I16"/>
    <mergeCell ref="J16:L16"/>
    <mergeCell ref="A12:C12"/>
    <mergeCell ref="D12:F12"/>
    <mergeCell ref="H12:I12"/>
    <mergeCell ref="J12:L12"/>
    <mergeCell ref="A13:C13"/>
    <mergeCell ref="D13:G13"/>
    <mergeCell ref="H14:L14"/>
    <mergeCell ref="A15:C15"/>
    <mergeCell ref="D15:F15"/>
    <mergeCell ref="H15:I15"/>
    <mergeCell ref="J15:L15"/>
    <mergeCell ref="P22:Q22"/>
    <mergeCell ref="A17:C17"/>
    <mergeCell ref="D17:G17"/>
    <mergeCell ref="A21:C21"/>
    <mergeCell ref="D21:F21"/>
    <mergeCell ref="H21:J21"/>
    <mergeCell ref="L21:Q21"/>
    <mergeCell ref="A22:C22"/>
    <mergeCell ref="D22:F22"/>
    <mergeCell ref="H22:I22"/>
    <mergeCell ref="L22:M22"/>
    <mergeCell ref="N22:O22"/>
    <mergeCell ref="A23:C23"/>
    <mergeCell ref="D23:F23"/>
    <mergeCell ref="H23:J24"/>
    <mergeCell ref="N23:O23"/>
    <mergeCell ref="P23:Q23"/>
    <mergeCell ref="A24:E24"/>
    <mergeCell ref="L24:O24"/>
    <mergeCell ref="G33:G34"/>
    <mergeCell ref="H33:H34"/>
    <mergeCell ref="A25:B25"/>
    <mergeCell ref="C25:E25"/>
    <mergeCell ref="N25:P25"/>
    <mergeCell ref="A26:B26"/>
    <mergeCell ref="C26:E26"/>
    <mergeCell ref="D32:F32"/>
    <mergeCell ref="G32:H32"/>
    <mergeCell ref="M32:M34"/>
    <mergeCell ref="D33:D34"/>
    <mergeCell ref="E33:F33"/>
  </mergeCells>
  <phoneticPr fontId="2"/>
  <conditionalFormatting sqref="A10:O18">
    <cfRule type="expression" dxfId="6" priority="5">
      <formula>OR($I$4="",$I$4="無")</formula>
    </cfRule>
  </conditionalFormatting>
  <conditionalFormatting sqref="A19:Q20 A21:L21 A22:Q26">
    <cfRule type="expression" dxfId="5" priority="4">
      <formula>OR($I$4="",$I$4="有")</formula>
    </cfRule>
  </conditionalFormatting>
  <conditionalFormatting sqref="H20:J22">
    <cfRule type="expression" dxfId="4" priority="3">
      <formula>OR($A$22="",$A$22="2-2.月給制",$A$22="2-3.日給制",$A$22="2-4.時給制")</formula>
    </cfRule>
  </conditionalFormatting>
  <conditionalFormatting sqref="J4">
    <cfRule type="expression" dxfId="3" priority="6">
      <formula>OR($I$4="")</formula>
    </cfRule>
  </conditionalFormatting>
  <conditionalFormatting sqref="L20:Q20 L21 L22:Q22 L23:N23 P23 L24:Q24">
    <cfRule type="expression" dxfId="2" priority="2">
      <formula>OR($A$22="",$A$22="2-1.年俸制",$A$22="2-2.月給制")</formula>
    </cfRule>
  </conditionalFormatting>
  <conditionalFormatting sqref="P22:Q22">
    <cfRule type="expression" dxfId="1" priority="1">
      <formula>OR($N$22="",$N$22="交通費契約はない")</formula>
    </cfRule>
  </conditionalFormatting>
  <dataValidations count="4">
    <dataValidation type="list" allowBlank="1" showInputMessage="1" showErrorMessage="1" sqref="N22:O22" xr:uid="{DB51A0FE-9BBC-4982-A1DF-0D0B80C990AD}">
      <formula1>"1日の交通費,1か月の定期代,交通費契約はない"</formula1>
    </dataValidation>
    <dataValidation type="list" allowBlank="1" showInputMessage="1" showErrorMessage="1" sqref="A22" xr:uid="{F4A95801-7D5E-44AD-8E1A-EB6A810D79EC}">
      <formula1>"2-1.年俸制,2-2.月給制,2-3.日給制,2-4.時給制"</formula1>
    </dataValidation>
    <dataValidation type="list" allowBlank="1" showInputMessage="1" showErrorMessage="1" sqref="I4:I8" xr:uid="{78277E16-83FC-4551-BC58-FD806BBAB497}">
      <formula1>"有,無"</formula1>
    </dataValidation>
    <dataValidation type="list" allowBlank="1" showInputMessage="1" showErrorMessage="1" sqref="A12:B12 A16:B16" xr:uid="{AAE1C1FA-0CAA-4405-8465-64F8005015AD}">
      <formula1>"０回,１回,２回,３回,４回以上"</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4CDA3-6A0C-4623-BCD1-EE62EED4DFDA}">
  <dimension ref="A1:AB110"/>
  <sheetViews>
    <sheetView zoomScaleNormal="100" workbookViewId="0">
      <pane ySplit="5" topLeftCell="A111" activePane="bottomLeft" state="frozen"/>
      <selection pane="bottomLeft"/>
    </sheetView>
  </sheetViews>
  <sheetFormatPr baseColWidth="10" defaultColWidth="0" defaultRowHeight="18" outlineLevelRow="1" x14ac:dyDescent="0.25"/>
  <cols>
    <col min="1" max="2" width="8.6640625" style="106" customWidth="1"/>
    <col min="3" max="3" width="3.1640625" style="107" customWidth="1"/>
    <col min="4" max="4" width="24.5" style="108" customWidth="1"/>
    <col min="5" max="5" width="13.1640625" style="106" bestFit="1" customWidth="1"/>
    <col min="6" max="6" width="11.6640625" style="109" customWidth="1"/>
    <col min="7" max="7" width="6.1640625" style="109" customWidth="1"/>
    <col min="8" max="8" width="6.1640625" style="106" customWidth="1"/>
    <col min="9" max="9" width="6.1640625" style="109" customWidth="1"/>
    <col min="10" max="11" width="6.1640625" style="106" customWidth="1"/>
    <col min="12" max="12" width="14.33203125" style="106" customWidth="1"/>
    <col min="13" max="14" width="19.1640625" style="106" customWidth="1"/>
    <col min="15" max="15" width="19.33203125" style="115" customWidth="1"/>
    <col min="16" max="16" width="35.6640625" style="106" customWidth="1"/>
    <col min="17" max="17" width="3" style="106" customWidth="1"/>
    <col min="18" max="19" width="8.6640625" style="106" customWidth="1"/>
    <col min="20" max="28" width="0" style="106" hidden="1" customWidth="1"/>
    <col min="29" max="16384" width="8.6640625" style="106" hidden="1"/>
  </cols>
  <sheetData>
    <row r="1" spans="1:19" ht="38" x14ac:dyDescent="0.25">
      <c r="A1" s="106" t="s">
        <v>155</v>
      </c>
      <c r="M1" s="110" t="s">
        <v>156</v>
      </c>
      <c r="N1" s="110" t="s">
        <v>157</v>
      </c>
      <c r="O1" s="110" t="s">
        <v>158</v>
      </c>
    </row>
    <row r="2" spans="1:19" ht="17" x14ac:dyDescent="0.25">
      <c r="B2" s="402" t="s">
        <v>27</v>
      </c>
      <c r="C2" s="402"/>
      <c r="D2" s="111" t="s">
        <v>28</v>
      </c>
      <c r="E2" s="32" t="s">
        <v>29</v>
      </c>
      <c r="M2" s="112">
        <f>+$M$101</f>
        <v>5495400</v>
      </c>
      <c r="N2" s="112">
        <f>+N98</f>
        <v>5319090</v>
      </c>
      <c r="O2" s="113">
        <f>+O99</f>
        <v>5319090</v>
      </c>
    </row>
    <row r="3" spans="1:19" ht="17" x14ac:dyDescent="0.25">
      <c r="B3" s="402" t="s">
        <v>30</v>
      </c>
      <c r="C3" s="402"/>
      <c r="D3" s="114" t="str">
        <f>IFERROR(VLOOKUP(D2,事務局管理用!A2:E3,2,FALSE),"")</f>
        <v>4/5</v>
      </c>
      <c r="E3" s="41"/>
    </row>
    <row r="4" spans="1:19" x14ac:dyDescent="0.25">
      <c r="B4" s="116" t="s">
        <v>159</v>
      </c>
      <c r="C4" s="117"/>
    </row>
    <row r="5" spans="1:19" s="118" customFormat="1" ht="38" x14ac:dyDescent="0.25">
      <c r="B5" s="119" t="s">
        <v>160</v>
      </c>
      <c r="C5" s="120"/>
      <c r="D5" s="121" t="s">
        <v>161</v>
      </c>
      <c r="E5" s="122" t="s">
        <v>162</v>
      </c>
      <c r="F5" s="121" t="s">
        <v>163</v>
      </c>
      <c r="G5" s="121" t="s">
        <v>164</v>
      </c>
      <c r="H5" s="121" t="s">
        <v>165</v>
      </c>
      <c r="I5" s="123" t="s">
        <v>166</v>
      </c>
      <c r="J5" s="123" t="s">
        <v>165</v>
      </c>
      <c r="K5" s="123" t="s">
        <v>167</v>
      </c>
      <c r="L5" s="123" t="s">
        <v>165</v>
      </c>
      <c r="M5" s="110" t="s">
        <v>156</v>
      </c>
      <c r="N5" s="110" t="s">
        <v>157</v>
      </c>
      <c r="O5" s="110" t="s">
        <v>158</v>
      </c>
      <c r="P5" s="123" t="s">
        <v>168</v>
      </c>
    </row>
    <row r="6" spans="1:19" ht="25" x14ac:dyDescent="0.25">
      <c r="B6" s="124" t="s">
        <v>169</v>
      </c>
      <c r="C6" s="125"/>
      <c r="D6" s="126"/>
      <c r="E6" s="125"/>
      <c r="F6" s="127"/>
      <c r="G6" s="127"/>
      <c r="H6" s="125"/>
      <c r="I6" s="128"/>
      <c r="J6" s="129"/>
      <c r="K6" s="129"/>
      <c r="L6" s="129"/>
      <c r="M6" s="130">
        <f>+SUM(M8:M12)</f>
        <v>3556000</v>
      </c>
      <c r="N6" s="130">
        <f>+SUM(N8:N12)</f>
        <v>3556000</v>
      </c>
      <c r="O6" s="130">
        <f>+SUM(O8:O12)</f>
        <v>3556000</v>
      </c>
      <c r="P6" s="131"/>
    </row>
    <row r="7" spans="1:19" x14ac:dyDescent="0.25">
      <c r="B7" s="132" t="s">
        <v>170</v>
      </c>
      <c r="C7" s="133"/>
      <c r="D7" s="134" t="s">
        <v>171</v>
      </c>
      <c r="E7" s="135"/>
      <c r="F7" s="136" t="s">
        <v>172</v>
      </c>
      <c r="G7" s="136"/>
      <c r="H7" s="135"/>
      <c r="I7" s="137"/>
      <c r="J7" s="138"/>
      <c r="K7" s="138"/>
      <c r="L7" s="138"/>
      <c r="M7" s="139" t="s">
        <v>173</v>
      </c>
      <c r="N7" s="139" t="s">
        <v>173</v>
      </c>
      <c r="O7" s="139"/>
      <c r="P7" s="140"/>
    </row>
    <row r="8" spans="1:19" s="108" customFormat="1" x14ac:dyDescent="0.25">
      <c r="B8" s="141"/>
      <c r="C8" s="142"/>
      <c r="D8" s="143" t="s">
        <v>174</v>
      </c>
      <c r="E8" s="143" t="s">
        <v>175</v>
      </c>
      <c r="F8" s="144">
        <v>4300</v>
      </c>
      <c r="G8" s="144">
        <v>8</v>
      </c>
      <c r="H8" s="143" t="s">
        <v>176</v>
      </c>
      <c r="I8" s="144">
        <v>5</v>
      </c>
      <c r="J8" s="143" t="s">
        <v>177</v>
      </c>
      <c r="K8" s="144">
        <v>7</v>
      </c>
      <c r="L8" s="143" t="s">
        <v>178</v>
      </c>
      <c r="M8" s="145">
        <f>+F8*G8*I8*K8</f>
        <v>1204000</v>
      </c>
      <c r="N8" s="146">
        <f>+M8</f>
        <v>1204000</v>
      </c>
      <c r="O8" s="146">
        <f>+N8</f>
        <v>1204000</v>
      </c>
      <c r="P8" s="147"/>
      <c r="R8" s="108">
        <f>+G8*I8*K8</f>
        <v>280</v>
      </c>
      <c r="S8" s="108" t="s">
        <v>176</v>
      </c>
    </row>
    <row r="9" spans="1:19" s="108" customFormat="1" x14ac:dyDescent="0.25">
      <c r="B9" s="141"/>
      <c r="C9" s="142"/>
      <c r="D9" s="143" t="s">
        <v>179</v>
      </c>
      <c r="E9" s="143" t="s">
        <v>175</v>
      </c>
      <c r="F9" s="144">
        <v>2100</v>
      </c>
      <c r="G9" s="144">
        <v>8</v>
      </c>
      <c r="H9" s="143" t="s">
        <v>176</v>
      </c>
      <c r="I9" s="144">
        <v>10</v>
      </c>
      <c r="J9" s="143" t="s">
        <v>177</v>
      </c>
      <c r="K9" s="144">
        <v>7</v>
      </c>
      <c r="L9" s="143" t="s">
        <v>178</v>
      </c>
      <c r="M9" s="145">
        <f t="shared" ref="M9:M10" si="0">+F9*G9*I9*K9</f>
        <v>1176000</v>
      </c>
      <c r="N9" s="146">
        <f t="shared" ref="N9:N10" si="1">+M9</f>
        <v>1176000</v>
      </c>
      <c r="O9" s="146">
        <f t="shared" ref="O9:O12" si="2">+N9</f>
        <v>1176000</v>
      </c>
      <c r="P9" s="147"/>
      <c r="R9" s="108">
        <f t="shared" ref="R9:R10" si="3">+G9*I9*K9</f>
        <v>560</v>
      </c>
      <c r="S9" s="108" t="s">
        <v>176</v>
      </c>
    </row>
    <row r="10" spans="1:19" s="108" customFormat="1" x14ac:dyDescent="0.25">
      <c r="B10" s="141"/>
      <c r="C10" s="142"/>
      <c r="D10" s="143" t="s">
        <v>180</v>
      </c>
      <c r="E10" s="143" t="s">
        <v>175</v>
      </c>
      <c r="F10" s="144">
        <v>2100</v>
      </c>
      <c r="G10" s="144">
        <v>8</v>
      </c>
      <c r="H10" s="143" t="s">
        <v>176</v>
      </c>
      <c r="I10" s="144">
        <v>10</v>
      </c>
      <c r="J10" s="143" t="s">
        <v>177</v>
      </c>
      <c r="K10" s="144">
        <v>7</v>
      </c>
      <c r="L10" s="143" t="s">
        <v>178</v>
      </c>
      <c r="M10" s="145">
        <f t="shared" si="0"/>
        <v>1176000</v>
      </c>
      <c r="N10" s="146">
        <f t="shared" si="1"/>
        <v>1176000</v>
      </c>
      <c r="O10" s="146">
        <f>+N10</f>
        <v>1176000</v>
      </c>
      <c r="P10" s="147"/>
      <c r="R10" s="108">
        <f t="shared" si="3"/>
        <v>560</v>
      </c>
      <c r="S10" s="108" t="s">
        <v>176</v>
      </c>
    </row>
    <row r="11" spans="1:19" s="108" customFormat="1" x14ac:dyDescent="0.25">
      <c r="B11" s="141"/>
      <c r="C11" s="142"/>
      <c r="D11" s="143"/>
      <c r="E11" s="143"/>
      <c r="F11" s="144"/>
      <c r="G11" s="144"/>
      <c r="H11" s="143"/>
      <c r="I11" s="144"/>
      <c r="J11" s="143"/>
      <c r="K11" s="144"/>
      <c r="L11" s="143"/>
      <c r="M11" s="145"/>
      <c r="N11" s="146"/>
      <c r="O11" s="146"/>
      <c r="P11" s="147"/>
    </row>
    <row r="12" spans="1:19" s="108" customFormat="1" x14ac:dyDescent="0.25">
      <c r="B12" s="141"/>
      <c r="C12" s="142"/>
      <c r="D12" s="143"/>
      <c r="E12" s="143"/>
      <c r="F12" s="144"/>
      <c r="G12" s="144"/>
      <c r="H12" s="143"/>
      <c r="I12" s="144"/>
      <c r="J12" s="143"/>
      <c r="K12" s="144"/>
      <c r="L12" s="143"/>
      <c r="M12" s="148"/>
      <c r="N12" s="146"/>
      <c r="O12" s="146">
        <f t="shared" si="2"/>
        <v>0</v>
      </c>
      <c r="P12" s="147"/>
    </row>
    <row r="13" spans="1:19" ht="25" x14ac:dyDescent="0.25">
      <c r="B13" s="124" t="s">
        <v>181</v>
      </c>
      <c r="C13" s="125"/>
      <c r="D13" s="126"/>
      <c r="E13" s="125"/>
      <c r="F13" s="127"/>
      <c r="G13" s="127"/>
      <c r="H13" s="125"/>
      <c r="I13" s="128"/>
      <c r="J13" s="129"/>
      <c r="K13" s="129"/>
      <c r="L13" s="129"/>
      <c r="M13" s="130">
        <f>+SUM(M14,M27,M35,M43,M48,M55,M62)</f>
        <v>1139400</v>
      </c>
      <c r="N13" s="130">
        <f>+SUM(N14,N27,N35,N43,N48,N55,N62)</f>
        <v>1035818.1818181816</v>
      </c>
      <c r="O13" s="130">
        <f>+SUM(O14,O27,O35,O43,O48,O55,O62)</f>
        <v>1035818.1818181816</v>
      </c>
      <c r="P13" s="131"/>
    </row>
    <row r="14" spans="1:19" x14ac:dyDescent="0.25">
      <c r="B14" s="149" t="s">
        <v>182</v>
      </c>
      <c r="C14" s="150"/>
      <c r="D14" s="151"/>
      <c r="E14" s="152"/>
      <c r="F14" s="153"/>
      <c r="G14" s="153"/>
      <c r="H14" s="152"/>
      <c r="I14" s="154"/>
      <c r="J14" s="155"/>
      <c r="K14" s="156"/>
      <c r="L14" s="156"/>
      <c r="M14" s="157">
        <f>+SUM(M15:M26)</f>
        <v>870000</v>
      </c>
      <c r="N14" s="157">
        <f>+SUM(N15:N26)</f>
        <v>790909.09090909071</v>
      </c>
      <c r="O14" s="157">
        <f>+SUM(O15:O26)</f>
        <v>790909.09090909071</v>
      </c>
      <c r="P14" s="158"/>
    </row>
    <row r="15" spans="1:19" s="108" customFormat="1" x14ac:dyDescent="0.25">
      <c r="B15" s="141"/>
      <c r="C15" s="142" t="s">
        <v>183</v>
      </c>
      <c r="D15" s="143"/>
      <c r="E15" s="143"/>
      <c r="F15" s="144"/>
      <c r="G15" s="144"/>
      <c r="H15" s="143"/>
      <c r="I15" s="159"/>
      <c r="J15" s="147"/>
      <c r="K15" s="160"/>
      <c r="L15" s="160"/>
      <c r="M15" s="145"/>
      <c r="N15" s="146"/>
      <c r="O15" s="146"/>
      <c r="P15" s="147"/>
    </row>
    <row r="16" spans="1:19" s="108" customFormat="1" x14ac:dyDescent="0.25">
      <c r="B16" s="141"/>
      <c r="C16" s="142"/>
      <c r="D16" s="143" t="s">
        <v>184</v>
      </c>
      <c r="E16" s="143" t="s">
        <v>182</v>
      </c>
      <c r="F16" s="144">
        <v>10000</v>
      </c>
      <c r="G16" s="144">
        <v>1</v>
      </c>
      <c r="H16" s="143" t="s">
        <v>185</v>
      </c>
      <c r="I16" s="159">
        <v>5</v>
      </c>
      <c r="J16" s="147" t="s">
        <v>186</v>
      </c>
      <c r="K16" s="144">
        <v>1</v>
      </c>
      <c r="L16" s="143" t="s">
        <v>187</v>
      </c>
      <c r="M16" s="145">
        <f>+F16*G16*I16*K16</f>
        <v>50000</v>
      </c>
      <c r="N16" s="146">
        <f>+M16/1.1</f>
        <v>45454.545454545449</v>
      </c>
      <c r="O16" s="146">
        <f>+N16</f>
        <v>45454.545454545449</v>
      </c>
      <c r="P16" s="147"/>
    </row>
    <row r="17" spans="2:16" s="108" customFormat="1" x14ac:dyDescent="0.25">
      <c r="B17" s="141"/>
      <c r="C17" s="142"/>
      <c r="D17" s="143" t="s">
        <v>188</v>
      </c>
      <c r="E17" s="143" t="s">
        <v>182</v>
      </c>
      <c r="F17" s="144">
        <v>5000</v>
      </c>
      <c r="G17" s="144">
        <v>1</v>
      </c>
      <c r="H17" s="143" t="s">
        <v>187</v>
      </c>
      <c r="I17" s="144">
        <v>1</v>
      </c>
      <c r="J17" s="143" t="s">
        <v>187</v>
      </c>
      <c r="K17" s="144">
        <v>1</v>
      </c>
      <c r="L17" s="143" t="s">
        <v>187</v>
      </c>
      <c r="M17" s="145">
        <f t="shared" ref="M17:M19" si="4">+F17*G17*I17*K17</f>
        <v>5000</v>
      </c>
      <c r="N17" s="146">
        <f t="shared" ref="N17:N20" si="5">+M17/1.1</f>
        <v>4545.454545454545</v>
      </c>
      <c r="O17" s="146">
        <f>+N17</f>
        <v>4545.454545454545</v>
      </c>
      <c r="P17" s="147"/>
    </row>
    <row r="18" spans="2:16" s="108" customFormat="1" x14ac:dyDescent="0.25">
      <c r="B18" s="141"/>
      <c r="C18" s="142"/>
      <c r="D18" s="143" t="s">
        <v>189</v>
      </c>
      <c r="E18" s="143" t="s">
        <v>182</v>
      </c>
      <c r="F18" s="144">
        <v>7500</v>
      </c>
      <c r="G18" s="144">
        <v>1</v>
      </c>
      <c r="H18" s="143" t="s">
        <v>190</v>
      </c>
      <c r="I18" s="159">
        <v>4</v>
      </c>
      <c r="J18" s="147" t="s">
        <v>186</v>
      </c>
      <c r="K18" s="160">
        <v>3</v>
      </c>
      <c r="L18" s="160" t="s">
        <v>191</v>
      </c>
      <c r="M18" s="145">
        <f t="shared" si="4"/>
        <v>90000</v>
      </c>
      <c r="N18" s="146">
        <f t="shared" si="5"/>
        <v>81818.181818181809</v>
      </c>
      <c r="O18" s="146">
        <f>+N18</f>
        <v>81818.181818181809</v>
      </c>
      <c r="P18" s="147"/>
    </row>
    <row r="19" spans="2:16" s="108" customFormat="1" x14ac:dyDescent="0.25">
      <c r="B19" s="141"/>
      <c r="C19" s="142"/>
      <c r="D19" s="143" t="s">
        <v>192</v>
      </c>
      <c r="E19" s="143" t="s">
        <v>182</v>
      </c>
      <c r="F19" s="144">
        <v>10000</v>
      </c>
      <c r="G19" s="144">
        <v>1</v>
      </c>
      <c r="H19" s="143" t="s">
        <v>193</v>
      </c>
      <c r="I19" s="159">
        <v>3</v>
      </c>
      <c r="J19" s="147" t="s">
        <v>193</v>
      </c>
      <c r="K19" s="160">
        <v>3</v>
      </c>
      <c r="L19" s="160" t="s">
        <v>191</v>
      </c>
      <c r="M19" s="145">
        <f t="shared" si="4"/>
        <v>90000</v>
      </c>
      <c r="N19" s="146">
        <f t="shared" si="5"/>
        <v>81818.181818181809</v>
      </c>
      <c r="O19" s="146">
        <f>+N19</f>
        <v>81818.181818181809</v>
      </c>
      <c r="P19" s="147" t="s">
        <v>194</v>
      </c>
    </row>
    <row r="20" spans="2:16" s="108" customFormat="1" x14ac:dyDescent="0.25">
      <c r="B20" s="141"/>
      <c r="C20" s="142"/>
      <c r="D20" s="143" t="s">
        <v>195</v>
      </c>
      <c r="E20" s="143" t="s">
        <v>182</v>
      </c>
      <c r="F20" s="144">
        <v>40000</v>
      </c>
      <c r="G20" s="144">
        <v>1</v>
      </c>
      <c r="H20" s="143" t="s">
        <v>185</v>
      </c>
      <c r="I20" s="159">
        <v>3</v>
      </c>
      <c r="J20" s="147" t="s">
        <v>186</v>
      </c>
      <c r="K20" s="144">
        <v>1</v>
      </c>
      <c r="L20" s="143" t="s">
        <v>187</v>
      </c>
      <c r="M20" s="145">
        <f>+F20*G20*I20*K20</f>
        <v>120000</v>
      </c>
      <c r="N20" s="146">
        <f t="shared" si="5"/>
        <v>109090.90909090909</v>
      </c>
      <c r="O20" s="146">
        <f>+N20</f>
        <v>109090.90909090909</v>
      </c>
      <c r="P20" s="147"/>
    </row>
    <row r="21" spans="2:16" s="108" customFormat="1" x14ac:dyDescent="0.25">
      <c r="B21" s="141"/>
      <c r="C21" s="142" t="s">
        <v>196</v>
      </c>
      <c r="D21" s="143"/>
      <c r="E21" s="143"/>
      <c r="F21" s="144"/>
      <c r="G21" s="144"/>
      <c r="H21" s="143"/>
      <c r="I21" s="159"/>
      <c r="J21" s="147"/>
      <c r="K21" s="160"/>
      <c r="L21" s="160"/>
      <c r="M21" s="145"/>
      <c r="N21" s="146"/>
      <c r="O21" s="146"/>
      <c r="P21" s="147"/>
    </row>
    <row r="22" spans="2:16" s="108" customFormat="1" x14ac:dyDescent="0.25">
      <c r="B22" s="141"/>
      <c r="C22" s="142"/>
      <c r="D22" s="143" t="s">
        <v>184</v>
      </c>
      <c r="E22" s="143" t="s">
        <v>182</v>
      </c>
      <c r="F22" s="144">
        <v>5000</v>
      </c>
      <c r="G22" s="144">
        <v>1</v>
      </c>
      <c r="H22" s="143" t="s">
        <v>185</v>
      </c>
      <c r="I22" s="159">
        <v>20</v>
      </c>
      <c r="J22" s="147" t="s">
        <v>186</v>
      </c>
      <c r="K22" s="144">
        <v>1</v>
      </c>
      <c r="L22" s="143" t="s">
        <v>187</v>
      </c>
      <c r="M22" s="145">
        <f>+F22*G22*I22*K22</f>
        <v>100000</v>
      </c>
      <c r="N22" s="146">
        <f>+M22/1.1</f>
        <v>90909.090909090897</v>
      </c>
      <c r="O22" s="146">
        <f>+N22</f>
        <v>90909.090909090897</v>
      </c>
      <c r="P22" s="147"/>
    </row>
    <row r="23" spans="2:16" s="108" customFormat="1" x14ac:dyDescent="0.25">
      <c r="B23" s="141"/>
      <c r="C23" s="142"/>
      <c r="D23" s="143" t="s">
        <v>188</v>
      </c>
      <c r="E23" s="143" t="s">
        <v>182</v>
      </c>
      <c r="F23" s="144">
        <v>5000</v>
      </c>
      <c r="G23" s="144">
        <v>1</v>
      </c>
      <c r="H23" s="143" t="s">
        <v>187</v>
      </c>
      <c r="I23" s="144">
        <v>5</v>
      </c>
      <c r="J23" s="143" t="s">
        <v>187</v>
      </c>
      <c r="K23" s="144">
        <v>1</v>
      </c>
      <c r="L23" s="143" t="s">
        <v>187</v>
      </c>
      <c r="M23" s="145">
        <f t="shared" ref="M23:M25" si="6">+F23*G23*I23*K23</f>
        <v>25000</v>
      </c>
      <c r="N23" s="146">
        <f t="shared" ref="N23:N25" si="7">+M23/1.1</f>
        <v>22727.272727272724</v>
      </c>
      <c r="O23" s="146">
        <f>+N23</f>
        <v>22727.272727272724</v>
      </c>
      <c r="P23" s="147"/>
    </row>
    <row r="24" spans="2:16" s="108" customFormat="1" x14ac:dyDescent="0.25">
      <c r="B24" s="141"/>
      <c r="C24" s="142"/>
      <c r="D24" s="143" t="s">
        <v>189</v>
      </c>
      <c r="E24" s="143" t="s">
        <v>182</v>
      </c>
      <c r="F24" s="144">
        <v>7500</v>
      </c>
      <c r="G24" s="144">
        <v>1</v>
      </c>
      <c r="H24" s="143" t="s">
        <v>190</v>
      </c>
      <c r="I24" s="159">
        <v>20</v>
      </c>
      <c r="J24" s="147" t="s">
        <v>186</v>
      </c>
      <c r="K24" s="160">
        <v>2</v>
      </c>
      <c r="L24" s="160" t="s">
        <v>191</v>
      </c>
      <c r="M24" s="145">
        <f t="shared" si="6"/>
        <v>300000</v>
      </c>
      <c r="N24" s="146">
        <f t="shared" si="7"/>
        <v>272727.27272727271</v>
      </c>
      <c r="O24" s="146">
        <f>+N24</f>
        <v>272727.27272727271</v>
      </c>
      <c r="P24" s="147"/>
    </row>
    <row r="25" spans="2:16" s="108" customFormat="1" x14ac:dyDescent="0.25">
      <c r="B25" s="141"/>
      <c r="C25" s="142"/>
      <c r="D25" s="143" t="s">
        <v>192</v>
      </c>
      <c r="E25" s="143" t="s">
        <v>182</v>
      </c>
      <c r="F25" s="144">
        <v>10000</v>
      </c>
      <c r="G25" s="144">
        <v>1</v>
      </c>
      <c r="H25" s="143" t="s">
        <v>193</v>
      </c>
      <c r="I25" s="159">
        <v>3</v>
      </c>
      <c r="J25" s="147" t="s">
        <v>193</v>
      </c>
      <c r="K25" s="160">
        <v>3</v>
      </c>
      <c r="L25" s="160" t="s">
        <v>191</v>
      </c>
      <c r="M25" s="145">
        <f t="shared" si="6"/>
        <v>90000</v>
      </c>
      <c r="N25" s="146">
        <f t="shared" si="7"/>
        <v>81818.181818181809</v>
      </c>
      <c r="O25" s="146">
        <f>+N25</f>
        <v>81818.181818181809</v>
      </c>
      <c r="P25" s="147" t="s">
        <v>194</v>
      </c>
    </row>
    <row r="26" spans="2:16" s="108" customFormat="1" x14ac:dyDescent="0.25">
      <c r="B26" s="141"/>
      <c r="C26" s="142"/>
      <c r="D26" s="143"/>
      <c r="E26" s="143"/>
      <c r="F26" s="144"/>
      <c r="G26" s="144"/>
      <c r="H26" s="143"/>
      <c r="I26" s="159"/>
      <c r="J26" s="147"/>
      <c r="K26" s="160"/>
      <c r="L26" s="160"/>
      <c r="M26" s="145"/>
      <c r="N26" s="146"/>
      <c r="O26" s="146"/>
      <c r="P26" s="147"/>
    </row>
    <row r="27" spans="2:16" x14ac:dyDescent="0.25">
      <c r="B27" s="149" t="s">
        <v>197</v>
      </c>
      <c r="C27" s="150"/>
      <c r="D27" s="151"/>
      <c r="E27" s="152"/>
      <c r="F27" s="153"/>
      <c r="G27" s="153"/>
      <c r="H27" s="152"/>
      <c r="I27" s="154"/>
      <c r="J27" s="155"/>
      <c r="K27" s="156"/>
      <c r="L27" s="156"/>
      <c r="M27" s="161">
        <f>+SUM(M28:M34)</f>
        <v>144000</v>
      </c>
      <c r="N27" s="161">
        <f>+SUM(N28:N34)</f>
        <v>130909.0909090909</v>
      </c>
      <c r="O27" s="161">
        <f>+SUM(O28:O34)</f>
        <v>130909.0909090909</v>
      </c>
      <c r="P27" s="158"/>
    </row>
    <row r="28" spans="2:16" s="108" customFormat="1" x14ac:dyDescent="0.25">
      <c r="B28" s="141"/>
      <c r="C28" s="142" t="s">
        <v>198</v>
      </c>
      <c r="D28" s="143"/>
      <c r="E28" s="143"/>
      <c r="F28" s="144"/>
      <c r="G28" s="144"/>
      <c r="H28" s="143"/>
      <c r="I28" s="159"/>
      <c r="J28" s="147"/>
      <c r="K28" s="160"/>
      <c r="L28" s="160"/>
      <c r="M28" s="145"/>
      <c r="N28" s="146"/>
      <c r="O28" s="146"/>
      <c r="P28" s="147"/>
    </row>
    <row r="29" spans="2:16" s="108" customFormat="1" x14ac:dyDescent="0.25">
      <c r="B29" s="141"/>
      <c r="C29" s="142"/>
      <c r="D29" s="143" t="s">
        <v>199</v>
      </c>
      <c r="E29" s="143" t="s">
        <v>197</v>
      </c>
      <c r="F29" s="144">
        <v>2000</v>
      </c>
      <c r="G29" s="144">
        <v>8</v>
      </c>
      <c r="H29" s="143" t="s">
        <v>176</v>
      </c>
      <c r="I29" s="159">
        <v>2</v>
      </c>
      <c r="J29" s="147" t="s">
        <v>200</v>
      </c>
      <c r="K29" s="144">
        <v>1</v>
      </c>
      <c r="L29" s="143" t="s">
        <v>187</v>
      </c>
      <c r="M29" s="145">
        <f>+F29*G29*I29*K29</f>
        <v>32000</v>
      </c>
      <c r="N29" s="146">
        <f>+M29/1.1</f>
        <v>29090.909090909088</v>
      </c>
      <c r="O29" s="146">
        <f>+N29</f>
        <v>29090.909090909088</v>
      </c>
      <c r="P29" s="147" t="s">
        <v>201</v>
      </c>
    </row>
    <row r="30" spans="2:16" s="108" customFormat="1" x14ac:dyDescent="0.25">
      <c r="B30" s="141"/>
      <c r="C30" s="142"/>
      <c r="D30" s="143" t="s">
        <v>202</v>
      </c>
      <c r="E30" s="143" t="s">
        <v>197</v>
      </c>
      <c r="F30" s="144">
        <v>10000</v>
      </c>
      <c r="G30" s="144">
        <v>8</v>
      </c>
      <c r="H30" s="143" t="s">
        <v>187</v>
      </c>
      <c r="I30" s="159">
        <v>1</v>
      </c>
      <c r="J30" s="147" t="s">
        <v>200</v>
      </c>
      <c r="K30" s="144">
        <v>1</v>
      </c>
      <c r="L30" s="143" t="s">
        <v>187</v>
      </c>
      <c r="M30" s="145">
        <f t="shared" ref="M30" si="8">+F30*G30*I30*K30</f>
        <v>80000</v>
      </c>
      <c r="N30" s="146">
        <f t="shared" ref="N30" si="9">+M30/1.1</f>
        <v>72727.272727272721</v>
      </c>
      <c r="O30" s="146">
        <f>+N30</f>
        <v>72727.272727272721</v>
      </c>
      <c r="P30" s="147" t="s">
        <v>201</v>
      </c>
    </row>
    <row r="31" spans="2:16" s="108" customFormat="1" x14ac:dyDescent="0.25">
      <c r="B31" s="141"/>
      <c r="C31" s="142" t="s">
        <v>203</v>
      </c>
      <c r="D31" s="143"/>
      <c r="E31" s="143"/>
      <c r="F31" s="144"/>
      <c r="G31" s="144"/>
      <c r="H31" s="143"/>
      <c r="I31" s="159"/>
      <c r="J31" s="147"/>
      <c r="K31" s="160"/>
      <c r="L31" s="160"/>
      <c r="M31" s="145"/>
      <c r="N31" s="146"/>
      <c r="O31" s="146"/>
      <c r="P31" s="147"/>
    </row>
    <row r="32" spans="2:16" s="108" customFormat="1" x14ac:dyDescent="0.25">
      <c r="B32" s="141"/>
      <c r="C32" s="142"/>
      <c r="D32" s="143" t="s">
        <v>204</v>
      </c>
      <c r="E32" s="143" t="s">
        <v>197</v>
      </c>
      <c r="F32" s="144">
        <v>800</v>
      </c>
      <c r="G32" s="144">
        <v>2</v>
      </c>
      <c r="H32" s="143" t="s">
        <v>205</v>
      </c>
      <c r="I32" s="159">
        <v>2</v>
      </c>
      <c r="J32" s="147" t="s">
        <v>200</v>
      </c>
      <c r="K32" s="144">
        <v>5</v>
      </c>
      <c r="L32" s="143" t="s">
        <v>191</v>
      </c>
      <c r="M32" s="145">
        <f>+F32*G32*I32*K32</f>
        <v>16000</v>
      </c>
      <c r="N32" s="146">
        <f>+M32/1.1</f>
        <v>14545.454545454544</v>
      </c>
      <c r="O32" s="146">
        <f>+N32</f>
        <v>14545.454545454544</v>
      </c>
      <c r="P32" s="147"/>
    </row>
    <row r="33" spans="2:19" s="108" customFormat="1" x14ac:dyDescent="0.25">
      <c r="B33" s="141"/>
      <c r="C33" s="142"/>
      <c r="D33" s="143" t="s">
        <v>206</v>
      </c>
      <c r="E33" s="143" t="s">
        <v>197</v>
      </c>
      <c r="F33" s="144">
        <v>800</v>
      </c>
      <c r="G33" s="144">
        <v>2</v>
      </c>
      <c r="H33" s="143" t="s">
        <v>205</v>
      </c>
      <c r="I33" s="159">
        <v>2</v>
      </c>
      <c r="J33" s="147" t="s">
        <v>200</v>
      </c>
      <c r="K33" s="144">
        <v>5</v>
      </c>
      <c r="L33" s="143" t="s">
        <v>191</v>
      </c>
      <c r="M33" s="145">
        <f t="shared" ref="M33" si="10">+F33*G33*I33*K33</f>
        <v>16000</v>
      </c>
      <c r="N33" s="146">
        <f t="shared" ref="N33" si="11">+M33/1.1</f>
        <v>14545.454545454544</v>
      </c>
      <c r="O33" s="146">
        <f>+N33</f>
        <v>14545.454545454544</v>
      </c>
      <c r="P33" s="147"/>
    </row>
    <row r="34" spans="2:19" s="108" customFormat="1" x14ac:dyDescent="0.25">
      <c r="B34" s="141"/>
      <c r="C34" s="142"/>
      <c r="D34" s="143"/>
      <c r="E34" s="143"/>
      <c r="F34" s="144"/>
      <c r="G34" s="144"/>
      <c r="H34" s="143"/>
      <c r="I34" s="159"/>
      <c r="J34" s="147"/>
      <c r="K34" s="162"/>
      <c r="L34" s="163"/>
      <c r="M34" s="145"/>
      <c r="N34" s="146"/>
      <c r="O34" s="146"/>
      <c r="P34" s="147"/>
    </row>
    <row r="35" spans="2:19" x14ac:dyDescent="0.25">
      <c r="B35" s="149" t="s">
        <v>207</v>
      </c>
      <c r="C35" s="150"/>
      <c r="D35" s="151"/>
      <c r="E35" s="152"/>
      <c r="F35" s="153"/>
      <c r="G35" s="153"/>
      <c r="H35" s="152"/>
      <c r="I35" s="154"/>
      <c r="J35" s="155"/>
      <c r="K35" s="156"/>
      <c r="L35" s="156"/>
      <c r="M35" s="161">
        <f>+SUM(M36:M42)</f>
        <v>89400</v>
      </c>
      <c r="N35" s="161">
        <f>+SUM(N36:N42)</f>
        <v>81272.727272727265</v>
      </c>
      <c r="O35" s="161">
        <f>+SUM(O36:O42)</f>
        <v>81272.727272727265</v>
      </c>
      <c r="P35" s="158"/>
    </row>
    <row r="36" spans="2:19" s="116" customFormat="1" x14ac:dyDescent="0.25">
      <c r="B36" s="164"/>
      <c r="C36" s="142" t="s">
        <v>208</v>
      </c>
      <c r="D36" s="165"/>
      <c r="E36" s="165"/>
      <c r="F36" s="166"/>
      <c r="G36" s="166"/>
      <c r="H36" s="165"/>
      <c r="I36" s="167"/>
      <c r="J36" s="168"/>
      <c r="K36" s="169"/>
      <c r="L36" s="169"/>
      <c r="M36" s="170"/>
      <c r="N36" s="171"/>
      <c r="O36" s="171"/>
      <c r="P36" s="147" t="s">
        <v>209</v>
      </c>
    </row>
    <row r="37" spans="2:19" s="108" customFormat="1" x14ac:dyDescent="0.25">
      <c r="B37" s="141"/>
      <c r="C37" s="142"/>
      <c r="D37" s="143" t="s">
        <v>210</v>
      </c>
      <c r="E37" s="143" t="s">
        <v>211</v>
      </c>
      <c r="F37" s="144">
        <v>7900</v>
      </c>
      <c r="G37" s="144">
        <v>1</v>
      </c>
      <c r="H37" s="143" t="s">
        <v>212</v>
      </c>
      <c r="I37" s="144">
        <v>4</v>
      </c>
      <c r="J37" s="143" t="s">
        <v>213</v>
      </c>
      <c r="K37" s="144">
        <v>1</v>
      </c>
      <c r="L37" s="143" t="s">
        <v>187</v>
      </c>
      <c r="M37" s="145">
        <f>+F37*G37*I37*K37</f>
        <v>31600</v>
      </c>
      <c r="N37" s="146">
        <f>+M37/1.1</f>
        <v>28727.272727272724</v>
      </c>
      <c r="O37" s="146">
        <f>+N37</f>
        <v>28727.272727272724</v>
      </c>
      <c r="P37" s="147"/>
    </row>
    <row r="38" spans="2:19" s="108" customFormat="1" x14ac:dyDescent="0.25">
      <c r="B38" s="141"/>
      <c r="C38" s="142"/>
      <c r="D38" s="143" t="s">
        <v>214</v>
      </c>
      <c r="E38" s="143" t="s">
        <v>211</v>
      </c>
      <c r="F38" s="144">
        <v>7900</v>
      </c>
      <c r="G38" s="144">
        <v>2</v>
      </c>
      <c r="H38" s="143" t="s">
        <v>212</v>
      </c>
      <c r="I38" s="144">
        <v>1</v>
      </c>
      <c r="J38" s="143" t="s">
        <v>213</v>
      </c>
      <c r="K38" s="144">
        <v>1</v>
      </c>
      <c r="L38" s="143" t="s">
        <v>187</v>
      </c>
      <c r="M38" s="145">
        <f>+F38*G38*I38*K38</f>
        <v>15800</v>
      </c>
      <c r="N38" s="146">
        <f t="shared" ref="N38" si="12">+M38/1.1</f>
        <v>14363.636363636362</v>
      </c>
      <c r="O38" s="146">
        <f>+N38</f>
        <v>14363.636363636362</v>
      </c>
      <c r="P38" s="147"/>
    </row>
    <row r="39" spans="2:19" s="116" customFormat="1" x14ac:dyDescent="0.25">
      <c r="B39" s="164"/>
      <c r="C39" s="142" t="s">
        <v>215</v>
      </c>
      <c r="D39" s="165"/>
      <c r="E39" s="165"/>
      <c r="F39" s="166"/>
      <c r="G39" s="166"/>
      <c r="H39" s="165"/>
      <c r="I39" s="167"/>
      <c r="J39" s="168"/>
      <c r="K39" s="169"/>
      <c r="L39" s="169"/>
      <c r="M39" s="170"/>
      <c r="N39" s="171"/>
      <c r="O39" s="146"/>
      <c r="P39" s="147" t="s">
        <v>216</v>
      </c>
    </row>
    <row r="40" spans="2:19" s="108" customFormat="1" x14ac:dyDescent="0.25">
      <c r="B40" s="141"/>
      <c r="C40" s="142"/>
      <c r="D40" s="143" t="s">
        <v>210</v>
      </c>
      <c r="E40" s="143" t="s">
        <v>211</v>
      </c>
      <c r="F40" s="144">
        <v>7000</v>
      </c>
      <c r="G40" s="144">
        <v>1</v>
      </c>
      <c r="H40" s="143" t="s">
        <v>212</v>
      </c>
      <c r="I40" s="144">
        <v>4</v>
      </c>
      <c r="J40" s="143" t="s">
        <v>213</v>
      </c>
      <c r="K40" s="144">
        <v>1</v>
      </c>
      <c r="L40" s="143" t="s">
        <v>187</v>
      </c>
      <c r="M40" s="145">
        <f t="shared" ref="M40" si="13">+F40*G40*I40</f>
        <v>28000</v>
      </c>
      <c r="N40" s="146">
        <f>+M40/1.1</f>
        <v>25454.545454545452</v>
      </c>
      <c r="O40" s="146">
        <f>+N40</f>
        <v>25454.545454545452</v>
      </c>
      <c r="P40" s="147"/>
    </row>
    <row r="41" spans="2:19" s="108" customFormat="1" x14ac:dyDescent="0.25">
      <c r="B41" s="141"/>
      <c r="C41" s="142"/>
      <c r="D41" s="143" t="s">
        <v>214</v>
      </c>
      <c r="E41" s="143" t="s">
        <v>211</v>
      </c>
      <c r="F41" s="144">
        <v>7000</v>
      </c>
      <c r="G41" s="144">
        <v>2</v>
      </c>
      <c r="H41" s="143" t="s">
        <v>212</v>
      </c>
      <c r="I41" s="144">
        <v>1</v>
      </c>
      <c r="J41" s="143" t="s">
        <v>213</v>
      </c>
      <c r="K41" s="144">
        <v>1</v>
      </c>
      <c r="L41" s="143" t="s">
        <v>187</v>
      </c>
      <c r="M41" s="145">
        <f>+F41*G41*I41</f>
        <v>14000</v>
      </c>
      <c r="N41" s="146">
        <f t="shared" ref="N41" si="14">+M41/1.1</f>
        <v>12727.272727272726</v>
      </c>
      <c r="O41" s="146">
        <f>+N41</f>
        <v>12727.272727272726</v>
      </c>
      <c r="P41" s="147"/>
    </row>
    <row r="42" spans="2:19" s="108" customFormat="1" x14ac:dyDescent="0.25">
      <c r="B42" s="141"/>
      <c r="C42" s="142"/>
      <c r="D42" s="143"/>
      <c r="E42" s="143"/>
      <c r="F42" s="144"/>
      <c r="G42" s="144"/>
      <c r="H42" s="143"/>
      <c r="I42" s="159"/>
      <c r="J42" s="147"/>
      <c r="K42" s="160"/>
      <c r="L42" s="160"/>
      <c r="M42" s="145"/>
      <c r="N42" s="146"/>
      <c r="O42" s="146"/>
      <c r="P42" s="147"/>
    </row>
    <row r="43" spans="2:19" x14ac:dyDescent="0.25">
      <c r="B43" s="149" t="s">
        <v>217</v>
      </c>
      <c r="C43" s="150"/>
      <c r="D43" s="151"/>
      <c r="E43" s="152"/>
      <c r="F43" s="153"/>
      <c r="G43" s="153"/>
      <c r="H43" s="152"/>
      <c r="I43" s="154"/>
      <c r="J43" s="155"/>
      <c r="K43" s="156"/>
      <c r="L43" s="156"/>
      <c r="M43" s="161">
        <f>+SUM(M44:M47)</f>
        <v>36000</v>
      </c>
      <c r="N43" s="161">
        <f>+SUM(N44:N47)</f>
        <v>32727.272727272724</v>
      </c>
      <c r="O43" s="161">
        <f>+SUM(O44:O47)</f>
        <v>32727.272727272724</v>
      </c>
      <c r="P43" s="158"/>
    </row>
    <row r="44" spans="2:19" s="116" customFormat="1" x14ac:dyDescent="0.25">
      <c r="B44" s="164"/>
      <c r="C44" s="142"/>
      <c r="D44" s="172" t="s">
        <v>218</v>
      </c>
      <c r="E44" s="165"/>
      <c r="F44" s="166"/>
      <c r="G44" s="166"/>
      <c r="H44" s="165"/>
      <c r="I44" s="167"/>
      <c r="J44" s="168"/>
      <c r="K44" s="169"/>
      <c r="L44" s="169"/>
      <c r="M44" s="170"/>
      <c r="N44" s="171"/>
      <c r="O44" s="171"/>
      <c r="P44" s="147"/>
    </row>
    <row r="45" spans="2:19" s="108" customFormat="1" x14ac:dyDescent="0.25">
      <c r="B45" s="141"/>
      <c r="C45" s="142"/>
      <c r="D45" s="143" t="s">
        <v>219</v>
      </c>
      <c r="E45" s="143" t="s">
        <v>217</v>
      </c>
      <c r="F45" s="144">
        <v>1200</v>
      </c>
      <c r="G45" s="144">
        <v>3</v>
      </c>
      <c r="H45" s="143" t="s">
        <v>176</v>
      </c>
      <c r="I45" s="144">
        <v>5</v>
      </c>
      <c r="J45" s="143" t="s">
        <v>177</v>
      </c>
      <c r="K45" s="144">
        <v>2</v>
      </c>
      <c r="L45" s="143" t="s">
        <v>178</v>
      </c>
      <c r="M45" s="145">
        <f>+F45*G45*I45*K45</f>
        <v>36000</v>
      </c>
      <c r="N45" s="146">
        <f t="shared" ref="N45" si="15">+M45/1.1</f>
        <v>32727.272727272724</v>
      </c>
      <c r="O45" s="146">
        <f>+N45</f>
        <v>32727.272727272724</v>
      </c>
      <c r="P45" s="147"/>
      <c r="R45" s="108">
        <f t="shared" ref="R45" si="16">+G45*I45*K45</f>
        <v>30</v>
      </c>
      <c r="S45" s="108" t="s">
        <v>176</v>
      </c>
    </row>
    <row r="46" spans="2:19" s="108" customFormat="1" x14ac:dyDescent="0.25">
      <c r="B46" s="141"/>
      <c r="C46" s="142"/>
      <c r="D46" s="143"/>
      <c r="E46" s="143"/>
      <c r="F46" s="144"/>
      <c r="G46" s="144"/>
      <c r="H46" s="143"/>
      <c r="I46" s="144"/>
      <c r="J46" s="143"/>
      <c r="K46" s="144"/>
      <c r="L46" s="143"/>
      <c r="M46" s="145"/>
      <c r="N46" s="146"/>
      <c r="O46" s="146"/>
      <c r="P46" s="147"/>
    </row>
    <row r="47" spans="2:19" s="108" customFormat="1" x14ac:dyDescent="0.25">
      <c r="B47" s="173"/>
      <c r="C47" s="174"/>
      <c r="D47" s="143"/>
      <c r="E47" s="143"/>
      <c r="F47" s="144"/>
      <c r="G47" s="144"/>
      <c r="H47" s="143"/>
      <c r="I47" s="159"/>
      <c r="J47" s="147"/>
      <c r="K47" s="160"/>
      <c r="L47" s="160"/>
      <c r="M47" s="148"/>
      <c r="N47" s="146"/>
      <c r="O47" s="146"/>
      <c r="P47" s="147"/>
    </row>
    <row r="48" spans="2:19" hidden="1" outlineLevel="1" x14ac:dyDescent="0.25">
      <c r="B48" s="149" t="s">
        <v>220</v>
      </c>
      <c r="C48" s="150"/>
      <c r="D48" s="151"/>
      <c r="E48" s="152"/>
      <c r="F48" s="153"/>
      <c r="G48" s="153"/>
      <c r="H48" s="152"/>
      <c r="I48" s="154"/>
      <c r="J48" s="155"/>
      <c r="K48" s="156"/>
      <c r="L48" s="156"/>
      <c r="M48" s="157">
        <f>+SUM(M49:M54)</f>
        <v>0</v>
      </c>
      <c r="N48" s="175">
        <f>+M48/1.1</f>
        <v>0</v>
      </c>
      <c r="O48" s="175"/>
      <c r="P48" s="158"/>
    </row>
    <row r="49" spans="2:16" s="116" customFormat="1" hidden="1" outlineLevel="1" x14ac:dyDescent="0.25">
      <c r="B49" s="164"/>
      <c r="C49" s="142" t="s">
        <v>221</v>
      </c>
      <c r="D49" s="165"/>
      <c r="E49" s="165"/>
      <c r="F49" s="166"/>
      <c r="G49" s="166"/>
      <c r="H49" s="165"/>
      <c r="I49" s="167"/>
      <c r="J49" s="168"/>
      <c r="K49" s="169"/>
      <c r="L49" s="169"/>
      <c r="M49" s="139"/>
      <c r="N49" s="171"/>
      <c r="O49" s="171"/>
      <c r="P49" s="147"/>
    </row>
    <row r="50" spans="2:16" s="108" customFormat="1" hidden="1" outlineLevel="1" x14ac:dyDescent="0.25">
      <c r="B50" s="141"/>
      <c r="C50" s="142"/>
      <c r="D50" s="143" t="s">
        <v>221</v>
      </c>
      <c r="E50" s="143"/>
      <c r="F50" s="144"/>
      <c r="G50" s="144"/>
      <c r="H50" s="143"/>
      <c r="I50" s="144"/>
      <c r="J50" s="143"/>
      <c r="K50" s="144"/>
      <c r="L50" s="143"/>
      <c r="M50" s="176">
        <f>+F50*G50*I50*K50</f>
        <v>0</v>
      </c>
      <c r="N50" s="146"/>
      <c r="O50" s="146"/>
      <c r="P50" s="147"/>
    </row>
    <row r="51" spans="2:16" s="108" customFormat="1" hidden="1" outlineLevel="1" x14ac:dyDescent="0.25">
      <c r="B51" s="141"/>
      <c r="C51" s="142"/>
      <c r="D51" s="143" t="s">
        <v>221</v>
      </c>
      <c r="E51" s="143"/>
      <c r="F51" s="144"/>
      <c r="G51" s="144"/>
      <c r="H51" s="143"/>
      <c r="I51" s="144"/>
      <c r="J51" s="143"/>
      <c r="K51" s="144"/>
      <c r="L51" s="143"/>
      <c r="M51" s="176">
        <f>+F51*G51*I51*K51</f>
        <v>0</v>
      </c>
      <c r="N51" s="146"/>
      <c r="O51" s="146"/>
      <c r="P51" s="147"/>
    </row>
    <row r="52" spans="2:16" s="116" customFormat="1" hidden="1" outlineLevel="1" x14ac:dyDescent="0.25">
      <c r="B52" s="164"/>
      <c r="C52" s="142" t="s">
        <v>221</v>
      </c>
      <c r="D52" s="165"/>
      <c r="E52" s="165"/>
      <c r="F52" s="166"/>
      <c r="G52" s="166"/>
      <c r="H52" s="165"/>
      <c r="I52" s="167"/>
      <c r="J52" s="168"/>
      <c r="K52" s="169"/>
      <c r="L52" s="169"/>
      <c r="M52" s="139"/>
      <c r="N52" s="171"/>
      <c r="O52" s="171"/>
      <c r="P52" s="147"/>
    </row>
    <row r="53" spans="2:16" s="108" customFormat="1" hidden="1" outlineLevel="1" x14ac:dyDescent="0.25">
      <c r="B53" s="141"/>
      <c r="C53" s="142"/>
      <c r="D53" s="143" t="s">
        <v>221</v>
      </c>
      <c r="E53" s="143"/>
      <c r="F53" s="144"/>
      <c r="G53" s="144"/>
      <c r="H53" s="143"/>
      <c r="I53" s="144"/>
      <c r="J53" s="143"/>
      <c r="K53" s="144"/>
      <c r="L53" s="143"/>
      <c r="M53" s="176">
        <f>+F53*G53*I53</f>
        <v>0</v>
      </c>
      <c r="N53" s="146"/>
      <c r="O53" s="146"/>
      <c r="P53" s="147"/>
    </row>
    <row r="54" spans="2:16" s="108" customFormat="1" hidden="1" outlineLevel="1" x14ac:dyDescent="0.25">
      <c r="B54" s="141"/>
      <c r="C54" s="142"/>
      <c r="D54" s="143" t="s">
        <v>221</v>
      </c>
      <c r="E54" s="143"/>
      <c r="F54" s="144"/>
      <c r="G54" s="144"/>
      <c r="H54" s="143"/>
      <c r="I54" s="144"/>
      <c r="J54" s="143"/>
      <c r="K54" s="144"/>
      <c r="L54" s="143"/>
      <c r="M54" s="176">
        <f>+F54*G54*I54</f>
        <v>0</v>
      </c>
      <c r="N54" s="146"/>
      <c r="O54" s="146"/>
      <c r="P54" s="147"/>
    </row>
    <row r="55" spans="2:16" hidden="1" outlineLevel="1" x14ac:dyDescent="0.25">
      <c r="B55" s="149" t="s">
        <v>220</v>
      </c>
      <c r="C55" s="150"/>
      <c r="D55" s="151"/>
      <c r="E55" s="152"/>
      <c r="F55" s="153"/>
      <c r="G55" s="153"/>
      <c r="H55" s="152"/>
      <c r="I55" s="154"/>
      <c r="J55" s="155"/>
      <c r="K55" s="156"/>
      <c r="L55" s="156"/>
      <c r="M55" s="157">
        <f>+SUM(M56:M61)</f>
        <v>0</v>
      </c>
      <c r="N55" s="175">
        <f>+M55/1.1</f>
        <v>0</v>
      </c>
      <c r="O55" s="175"/>
      <c r="P55" s="158"/>
    </row>
    <row r="56" spans="2:16" s="116" customFormat="1" hidden="1" outlineLevel="1" x14ac:dyDescent="0.25">
      <c r="B56" s="164"/>
      <c r="C56" s="142" t="s">
        <v>221</v>
      </c>
      <c r="D56" s="165"/>
      <c r="E56" s="165"/>
      <c r="F56" s="166"/>
      <c r="G56" s="166"/>
      <c r="H56" s="165"/>
      <c r="I56" s="167"/>
      <c r="J56" s="168"/>
      <c r="K56" s="169"/>
      <c r="L56" s="169"/>
      <c r="M56" s="139"/>
      <c r="N56" s="171"/>
      <c r="O56" s="171"/>
      <c r="P56" s="147"/>
    </row>
    <row r="57" spans="2:16" s="108" customFormat="1" hidden="1" outlineLevel="1" x14ac:dyDescent="0.25">
      <c r="B57" s="141"/>
      <c r="C57" s="142"/>
      <c r="D57" s="143" t="s">
        <v>221</v>
      </c>
      <c r="E57" s="143"/>
      <c r="F57" s="144"/>
      <c r="G57" s="144"/>
      <c r="H57" s="143"/>
      <c r="I57" s="144"/>
      <c r="J57" s="143"/>
      <c r="K57" s="144"/>
      <c r="L57" s="143"/>
      <c r="M57" s="176">
        <f>+F57*G57*I57*K57</f>
        <v>0</v>
      </c>
      <c r="N57" s="146"/>
      <c r="O57" s="146"/>
      <c r="P57" s="147"/>
    </row>
    <row r="58" spans="2:16" s="108" customFormat="1" hidden="1" outlineLevel="1" x14ac:dyDescent="0.25">
      <c r="B58" s="141"/>
      <c r="C58" s="142"/>
      <c r="D58" s="143" t="s">
        <v>221</v>
      </c>
      <c r="E58" s="143"/>
      <c r="F58" s="144"/>
      <c r="G58" s="144"/>
      <c r="H58" s="143"/>
      <c r="I58" s="144"/>
      <c r="J58" s="143"/>
      <c r="K58" s="144"/>
      <c r="L58" s="143"/>
      <c r="M58" s="176">
        <f>+F58*G58*I58*K58</f>
        <v>0</v>
      </c>
      <c r="N58" s="146"/>
      <c r="O58" s="146"/>
      <c r="P58" s="147"/>
    </row>
    <row r="59" spans="2:16" s="116" customFormat="1" hidden="1" outlineLevel="1" x14ac:dyDescent="0.25">
      <c r="B59" s="164"/>
      <c r="C59" s="142" t="s">
        <v>221</v>
      </c>
      <c r="D59" s="165"/>
      <c r="E59" s="165"/>
      <c r="F59" s="166"/>
      <c r="G59" s="166"/>
      <c r="H59" s="165"/>
      <c r="I59" s="167"/>
      <c r="J59" s="168"/>
      <c r="K59" s="169"/>
      <c r="L59" s="169"/>
      <c r="M59" s="139"/>
      <c r="N59" s="171"/>
      <c r="O59" s="171"/>
      <c r="P59" s="147"/>
    </row>
    <row r="60" spans="2:16" s="108" customFormat="1" hidden="1" outlineLevel="1" x14ac:dyDescent="0.25">
      <c r="B60" s="141"/>
      <c r="C60" s="142"/>
      <c r="D60" s="143" t="s">
        <v>221</v>
      </c>
      <c r="E60" s="143"/>
      <c r="F60" s="144"/>
      <c r="G60" s="144"/>
      <c r="H60" s="143"/>
      <c r="I60" s="144"/>
      <c r="J60" s="143"/>
      <c r="K60" s="144"/>
      <c r="L60" s="143"/>
      <c r="M60" s="176">
        <f>+F60*G60*I60</f>
        <v>0</v>
      </c>
      <c r="N60" s="146"/>
      <c r="O60" s="146"/>
      <c r="P60" s="147"/>
    </row>
    <row r="61" spans="2:16" s="108" customFormat="1" hidden="1" outlineLevel="1" x14ac:dyDescent="0.25">
      <c r="B61" s="141"/>
      <c r="C61" s="142"/>
      <c r="D61" s="143" t="s">
        <v>221</v>
      </c>
      <c r="E61" s="143"/>
      <c r="F61" s="144"/>
      <c r="G61" s="144"/>
      <c r="H61" s="143"/>
      <c r="I61" s="144"/>
      <c r="J61" s="143"/>
      <c r="K61" s="144"/>
      <c r="L61" s="143"/>
      <c r="M61" s="176">
        <f>+F61*G61*I61</f>
        <v>0</v>
      </c>
      <c r="N61" s="146"/>
      <c r="O61" s="146"/>
      <c r="P61" s="147"/>
    </row>
    <row r="62" spans="2:16" hidden="1" outlineLevel="1" x14ac:dyDescent="0.25">
      <c r="B62" s="149" t="s">
        <v>220</v>
      </c>
      <c r="C62" s="150"/>
      <c r="D62" s="151"/>
      <c r="E62" s="152"/>
      <c r="F62" s="153"/>
      <c r="G62" s="153"/>
      <c r="H62" s="152"/>
      <c r="I62" s="154"/>
      <c r="J62" s="155"/>
      <c r="K62" s="156"/>
      <c r="L62" s="156"/>
      <c r="M62" s="157">
        <f>+SUM(M63:M68)</f>
        <v>0</v>
      </c>
      <c r="N62" s="175">
        <f>+M62/1.1</f>
        <v>0</v>
      </c>
      <c r="O62" s="175"/>
      <c r="P62" s="158"/>
    </row>
    <row r="63" spans="2:16" s="116" customFormat="1" hidden="1" outlineLevel="1" x14ac:dyDescent="0.25">
      <c r="B63" s="164"/>
      <c r="C63" s="142" t="s">
        <v>221</v>
      </c>
      <c r="D63" s="165"/>
      <c r="E63" s="165"/>
      <c r="F63" s="166"/>
      <c r="G63" s="166"/>
      <c r="H63" s="165"/>
      <c r="I63" s="167"/>
      <c r="J63" s="168"/>
      <c r="K63" s="169"/>
      <c r="L63" s="169"/>
      <c r="M63" s="139"/>
      <c r="N63" s="171"/>
      <c r="O63" s="171"/>
      <c r="P63" s="147"/>
    </row>
    <row r="64" spans="2:16" s="108" customFormat="1" hidden="1" outlineLevel="1" x14ac:dyDescent="0.25">
      <c r="B64" s="141"/>
      <c r="C64" s="142"/>
      <c r="D64" s="143" t="s">
        <v>221</v>
      </c>
      <c r="E64" s="143"/>
      <c r="F64" s="144"/>
      <c r="G64" s="144"/>
      <c r="H64" s="143"/>
      <c r="I64" s="144"/>
      <c r="J64" s="143"/>
      <c r="K64" s="144"/>
      <c r="L64" s="143"/>
      <c r="M64" s="176">
        <f>+F64*G64*I64*K64</f>
        <v>0</v>
      </c>
      <c r="N64" s="146"/>
      <c r="O64" s="146"/>
      <c r="P64" s="147"/>
    </row>
    <row r="65" spans="2:16" s="108" customFormat="1" hidden="1" outlineLevel="1" x14ac:dyDescent="0.25">
      <c r="B65" s="141"/>
      <c r="C65" s="142"/>
      <c r="D65" s="143" t="s">
        <v>221</v>
      </c>
      <c r="E65" s="143"/>
      <c r="F65" s="144"/>
      <c r="G65" s="144"/>
      <c r="H65" s="143"/>
      <c r="I65" s="144"/>
      <c r="J65" s="143"/>
      <c r="K65" s="144"/>
      <c r="L65" s="143"/>
      <c r="M65" s="176">
        <f>+F65*G65*I65*K65</f>
        <v>0</v>
      </c>
      <c r="N65" s="146"/>
      <c r="O65" s="146"/>
      <c r="P65" s="147"/>
    </row>
    <row r="66" spans="2:16" s="116" customFormat="1" hidden="1" outlineLevel="1" x14ac:dyDescent="0.25">
      <c r="B66" s="164"/>
      <c r="C66" s="142" t="s">
        <v>221</v>
      </c>
      <c r="D66" s="165"/>
      <c r="E66" s="165"/>
      <c r="F66" s="166"/>
      <c r="G66" s="166"/>
      <c r="H66" s="165"/>
      <c r="I66" s="167"/>
      <c r="J66" s="168"/>
      <c r="K66" s="169"/>
      <c r="L66" s="169"/>
      <c r="M66" s="139"/>
      <c r="N66" s="171"/>
      <c r="O66" s="171"/>
      <c r="P66" s="147"/>
    </row>
    <row r="67" spans="2:16" s="108" customFormat="1" hidden="1" outlineLevel="1" x14ac:dyDescent="0.25">
      <c r="B67" s="141"/>
      <c r="C67" s="142"/>
      <c r="D67" s="143" t="s">
        <v>221</v>
      </c>
      <c r="E67" s="143"/>
      <c r="F67" s="144"/>
      <c r="G67" s="144"/>
      <c r="H67" s="143"/>
      <c r="I67" s="144"/>
      <c r="J67" s="143"/>
      <c r="K67" s="144"/>
      <c r="L67" s="143"/>
      <c r="M67" s="176">
        <f>+F67*G67*I67</f>
        <v>0</v>
      </c>
      <c r="N67" s="146"/>
      <c r="O67" s="146"/>
      <c r="P67" s="147"/>
    </row>
    <row r="68" spans="2:16" s="108" customFormat="1" hidden="1" outlineLevel="1" x14ac:dyDescent="0.25">
      <c r="B68" s="141"/>
      <c r="C68" s="142"/>
      <c r="D68" s="143" t="s">
        <v>221</v>
      </c>
      <c r="E68" s="143"/>
      <c r="F68" s="144"/>
      <c r="G68" s="144"/>
      <c r="H68" s="143"/>
      <c r="I68" s="144"/>
      <c r="J68" s="143"/>
      <c r="K68" s="144"/>
      <c r="L68" s="143"/>
      <c r="M68" s="176">
        <f>+F68*G68*I68</f>
        <v>0</v>
      </c>
      <c r="N68" s="146"/>
      <c r="O68" s="146"/>
      <c r="P68" s="147"/>
    </row>
    <row r="69" spans="2:16" s="108" customFormat="1" hidden="1" outlineLevel="1" x14ac:dyDescent="0.25">
      <c r="B69" s="141"/>
      <c r="C69" s="142"/>
      <c r="D69" s="143"/>
      <c r="E69" s="143"/>
      <c r="F69" s="144"/>
      <c r="G69" s="144"/>
      <c r="H69" s="143"/>
      <c r="I69" s="159"/>
      <c r="J69" s="147"/>
      <c r="K69" s="160"/>
      <c r="L69" s="160"/>
      <c r="M69" s="176"/>
      <c r="N69" s="146"/>
      <c r="O69" s="146"/>
      <c r="P69" s="147"/>
    </row>
    <row r="70" spans="2:16" ht="25" collapsed="1" x14ac:dyDescent="0.25">
      <c r="B70" s="124" t="s">
        <v>222</v>
      </c>
      <c r="C70" s="125"/>
      <c r="D70" s="126"/>
      <c r="E70" s="125"/>
      <c r="F70" s="127"/>
      <c r="G70" s="127"/>
      <c r="H70" s="125"/>
      <c r="I70" s="128"/>
      <c r="J70" s="129"/>
      <c r="K70" s="129"/>
      <c r="L70" s="129"/>
      <c r="M70" s="130">
        <f>+SUM(M71,M75)</f>
        <v>800000</v>
      </c>
      <c r="N70" s="130">
        <f>+SUM(N71,N75)</f>
        <v>727272.72727272718</v>
      </c>
      <c r="O70" s="130">
        <f>+SUM(O71,O75)</f>
        <v>727272.72727272718</v>
      </c>
      <c r="P70" s="131"/>
    </row>
    <row r="71" spans="2:16" x14ac:dyDescent="0.25">
      <c r="B71" s="132"/>
      <c r="C71" s="177" t="s">
        <v>223</v>
      </c>
      <c r="D71" s="172"/>
      <c r="E71" s="178"/>
      <c r="F71" s="136"/>
      <c r="G71" s="136"/>
      <c r="H71" s="135"/>
      <c r="I71" s="137"/>
      <c r="J71" s="138"/>
      <c r="K71" s="138"/>
      <c r="L71" s="138"/>
      <c r="M71" s="139">
        <f>+SUM(M72:M73)</f>
        <v>600000</v>
      </c>
      <c r="N71" s="139">
        <f>+SUM(N72:N73)</f>
        <v>545454.54545454541</v>
      </c>
      <c r="O71" s="139">
        <f>+SUM(O72:O73)</f>
        <v>545454.54545454541</v>
      </c>
      <c r="P71" s="140"/>
    </row>
    <row r="72" spans="2:16" s="108" customFormat="1" x14ac:dyDescent="0.25">
      <c r="B72" s="141"/>
      <c r="C72" s="142"/>
      <c r="D72" s="143" t="s">
        <v>224</v>
      </c>
      <c r="E72" s="143" t="s">
        <v>225</v>
      </c>
      <c r="F72" s="144">
        <v>300000</v>
      </c>
      <c r="G72" s="144">
        <v>1</v>
      </c>
      <c r="H72" s="143" t="s">
        <v>226</v>
      </c>
      <c r="I72" s="144">
        <v>1</v>
      </c>
      <c r="J72" s="143" t="s">
        <v>226</v>
      </c>
      <c r="K72" s="144">
        <v>1</v>
      </c>
      <c r="L72" s="143" t="s">
        <v>226</v>
      </c>
      <c r="M72" s="145">
        <f>+F72*G72*I72*K72</f>
        <v>300000</v>
      </c>
      <c r="N72" s="146">
        <f t="shared" ref="N72:N73" si="17">+M72/1.1</f>
        <v>272727.27272727271</v>
      </c>
      <c r="O72" s="146">
        <f>+N72</f>
        <v>272727.27272727271</v>
      </c>
      <c r="P72" s="147"/>
    </row>
    <row r="73" spans="2:16" s="108" customFormat="1" x14ac:dyDescent="0.25">
      <c r="B73" s="141"/>
      <c r="C73" s="142"/>
      <c r="D73" s="143" t="s">
        <v>227</v>
      </c>
      <c r="E73" s="143" t="s">
        <v>225</v>
      </c>
      <c r="F73" s="144">
        <v>300000</v>
      </c>
      <c r="G73" s="144">
        <v>1</v>
      </c>
      <c r="H73" s="143" t="s">
        <v>226</v>
      </c>
      <c r="I73" s="144">
        <v>1</v>
      </c>
      <c r="J73" s="143" t="s">
        <v>226</v>
      </c>
      <c r="K73" s="144">
        <v>1</v>
      </c>
      <c r="L73" s="143" t="s">
        <v>226</v>
      </c>
      <c r="M73" s="145">
        <f>+F73*G73*I73*K73</f>
        <v>300000</v>
      </c>
      <c r="N73" s="146">
        <f t="shared" si="17"/>
        <v>272727.27272727271</v>
      </c>
      <c r="O73" s="146">
        <f>+N73</f>
        <v>272727.27272727271</v>
      </c>
      <c r="P73" s="147"/>
    </row>
    <row r="74" spans="2:16" s="108" customFormat="1" x14ac:dyDescent="0.25">
      <c r="B74" s="141"/>
      <c r="C74" s="142"/>
      <c r="D74" s="143"/>
      <c r="E74" s="143"/>
      <c r="F74" s="144"/>
      <c r="G74" s="144"/>
      <c r="H74" s="143"/>
      <c r="I74" s="159"/>
      <c r="J74" s="147"/>
      <c r="K74" s="160"/>
      <c r="L74" s="160"/>
      <c r="M74" s="145"/>
      <c r="N74" s="146"/>
      <c r="O74" s="146"/>
      <c r="P74" s="147"/>
    </row>
    <row r="75" spans="2:16" x14ac:dyDescent="0.25">
      <c r="B75" s="132"/>
      <c r="C75" s="177" t="s">
        <v>228</v>
      </c>
      <c r="D75" s="172"/>
      <c r="E75" s="178"/>
      <c r="F75" s="136"/>
      <c r="G75" s="136"/>
      <c r="H75" s="135"/>
      <c r="I75" s="137"/>
      <c r="J75" s="138"/>
      <c r="K75" s="138"/>
      <c r="L75" s="138"/>
      <c r="M75" s="170">
        <f>+SUM(M76:M77)</f>
        <v>200000</v>
      </c>
      <c r="N75" s="170">
        <f>+SUM(N76:N77)</f>
        <v>181818.18181818179</v>
      </c>
      <c r="O75" s="170">
        <f>+SUM(O76:O77)</f>
        <v>181818.18181818179</v>
      </c>
      <c r="P75" s="140"/>
    </row>
    <row r="76" spans="2:16" s="108" customFormat="1" x14ac:dyDescent="0.25">
      <c r="B76" s="141"/>
      <c r="C76" s="142"/>
      <c r="D76" s="143" t="s">
        <v>229</v>
      </c>
      <c r="E76" s="143" t="s">
        <v>225</v>
      </c>
      <c r="F76" s="144">
        <v>200000</v>
      </c>
      <c r="G76" s="144">
        <v>1</v>
      </c>
      <c r="H76" s="143" t="s">
        <v>226</v>
      </c>
      <c r="I76" s="144">
        <v>1</v>
      </c>
      <c r="J76" s="143" t="s">
        <v>226</v>
      </c>
      <c r="K76" s="144">
        <v>1</v>
      </c>
      <c r="L76" s="143" t="s">
        <v>226</v>
      </c>
      <c r="M76" s="145">
        <f>+F76*G76*I76*K76</f>
        <v>200000</v>
      </c>
      <c r="N76" s="146">
        <f t="shared" ref="N76" si="18">+M76/1.1</f>
        <v>181818.18181818179</v>
      </c>
      <c r="O76" s="146">
        <f t="shared" ref="O76" si="19">+N76</f>
        <v>181818.18181818179</v>
      </c>
      <c r="P76" s="147"/>
    </row>
    <row r="77" spans="2:16" s="108" customFormat="1" x14ac:dyDescent="0.25">
      <c r="B77" s="141"/>
      <c r="C77" s="142"/>
      <c r="D77" s="143"/>
      <c r="E77" s="143"/>
      <c r="F77" s="144"/>
      <c r="G77" s="144"/>
      <c r="H77" s="143"/>
      <c r="I77" s="144"/>
      <c r="J77" s="143"/>
      <c r="K77" s="144"/>
      <c r="L77" s="143"/>
      <c r="M77" s="148"/>
      <c r="N77" s="146"/>
      <c r="O77" s="146"/>
      <c r="P77" s="147"/>
    </row>
    <row r="78" spans="2:16" x14ac:dyDescent="0.25">
      <c r="B78" s="179"/>
      <c r="C78" s="180"/>
      <c r="D78" s="181"/>
      <c r="E78" s="182" t="s">
        <v>230</v>
      </c>
      <c r="F78" s="183"/>
      <c r="G78" s="183"/>
      <c r="H78" s="184"/>
      <c r="I78" s="185"/>
      <c r="J78" s="186"/>
      <c r="K78" s="186"/>
      <c r="L78" s="186"/>
      <c r="M78" s="157">
        <f>+M6</f>
        <v>3556000</v>
      </c>
      <c r="N78" s="157">
        <f>+N6</f>
        <v>3556000</v>
      </c>
      <c r="O78" s="157">
        <f>+O6</f>
        <v>3556000</v>
      </c>
      <c r="P78" s="187"/>
    </row>
    <row r="79" spans="2:16" x14ac:dyDescent="0.25">
      <c r="B79" s="179"/>
      <c r="C79" s="180"/>
      <c r="D79" s="181"/>
      <c r="E79" s="188"/>
      <c r="F79" s="189"/>
      <c r="G79" s="189"/>
      <c r="H79" s="190" t="str">
        <f>+D8</f>
        <v>マネージャーA</v>
      </c>
      <c r="I79" s="191"/>
      <c r="J79" s="192"/>
      <c r="K79" s="192"/>
      <c r="L79" s="192"/>
      <c r="M79" s="193">
        <f>+M8</f>
        <v>1204000</v>
      </c>
      <c r="N79" s="193">
        <f>+N8</f>
        <v>1204000</v>
      </c>
      <c r="O79" s="193">
        <f>+O8</f>
        <v>1204000</v>
      </c>
      <c r="P79" s="187"/>
    </row>
    <row r="80" spans="2:16" x14ac:dyDescent="0.25">
      <c r="B80" s="179"/>
      <c r="C80" s="180"/>
      <c r="D80" s="181"/>
      <c r="E80" s="188"/>
      <c r="F80" s="189"/>
      <c r="G80" s="189"/>
      <c r="H80" s="190" t="str">
        <f t="shared" ref="H80:H81" si="20">+D9</f>
        <v>メンバーB</v>
      </c>
      <c r="I80" s="191"/>
      <c r="J80" s="192"/>
      <c r="K80" s="192"/>
      <c r="L80" s="192"/>
      <c r="M80" s="193">
        <f t="shared" ref="M80:M82" si="21">+M9</f>
        <v>1176000</v>
      </c>
      <c r="N80" s="193">
        <f t="shared" ref="N80:N82" si="22">+N9</f>
        <v>1176000</v>
      </c>
      <c r="O80" s="193">
        <f>+O9</f>
        <v>1176000</v>
      </c>
      <c r="P80" s="187"/>
    </row>
    <row r="81" spans="2:16" x14ac:dyDescent="0.25">
      <c r="B81" s="179"/>
      <c r="C81" s="180"/>
      <c r="D81" s="181"/>
      <c r="E81" s="188"/>
      <c r="F81" s="189"/>
      <c r="G81" s="189"/>
      <c r="H81" s="190" t="str">
        <f t="shared" si="20"/>
        <v>メンバーC</v>
      </c>
      <c r="I81" s="191"/>
      <c r="J81" s="192"/>
      <c r="K81" s="192"/>
      <c r="L81" s="192"/>
      <c r="M81" s="193">
        <f t="shared" si="21"/>
        <v>1176000</v>
      </c>
      <c r="N81" s="193">
        <f t="shared" si="22"/>
        <v>1176000</v>
      </c>
      <c r="O81" s="193">
        <f>+O10</f>
        <v>1176000</v>
      </c>
      <c r="P81" s="187"/>
    </row>
    <row r="82" spans="2:16" x14ac:dyDescent="0.25">
      <c r="B82" s="179"/>
      <c r="C82" s="180"/>
      <c r="D82" s="181"/>
      <c r="E82" s="194"/>
      <c r="F82" s="195"/>
      <c r="G82" s="195"/>
      <c r="H82" s="196"/>
      <c r="I82" s="197"/>
      <c r="J82" s="198"/>
      <c r="K82" s="198"/>
      <c r="L82" s="198"/>
      <c r="M82" s="199">
        <f t="shared" si="21"/>
        <v>0</v>
      </c>
      <c r="N82" s="199">
        <f t="shared" si="22"/>
        <v>0</v>
      </c>
      <c r="O82" s="199">
        <f>+O11</f>
        <v>0</v>
      </c>
      <c r="P82" s="187"/>
    </row>
    <row r="83" spans="2:16" x14ac:dyDescent="0.25">
      <c r="B83" s="179"/>
      <c r="C83" s="180"/>
      <c r="D83" s="181"/>
      <c r="E83" s="182" t="s">
        <v>231</v>
      </c>
      <c r="F83" s="183"/>
      <c r="G83" s="183"/>
      <c r="H83" s="184"/>
      <c r="I83" s="185"/>
      <c r="J83" s="186"/>
      <c r="K83" s="186"/>
      <c r="L83" s="186"/>
      <c r="M83" s="157">
        <f t="shared" ref="M83:O84" si="23">+M13</f>
        <v>1139400</v>
      </c>
      <c r="N83" s="157">
        <f t="shared" si="23"/>
        <v>1035818.1818181816</v>
      </c>
      <c r="O83" s="157">
        <f t="shared" si="23"/>
        <v>1035818.1818181816</v>
      </c>
      <c r="P83" s="187"/>
    </row>
    <row r="84" spans="2:16" x14ac:dyDescent="0.25">
      <c r="B84" s="179"/>
      <c r="C84" s="180"/>
      <c r="D84" s="181"/>
      <c r="E84" s="188"/>
      <c r="F84" s="150"/>
      <c r="G84" s="189"/>
      <c r="H84" s="150" t="str">
        <f>+B14</f>
        <v>旅費</v>
      </c>
      <c r="I84" s="191"/>
      <c r="J84" s="192"/>
      <c r="K84" s="192"/>
      <c r="L84" s="192"/>
      <c r="M84" s="193">
        <f>+M14</f>
        <v>870000</v>
      </c>
      <c r="N84" s="193">
        <f t="shared" si="23"/>
        <v>790909.09090909071</v>
      </c>
      <c r="O84" s="193">
        <f t="shared" si="23"/>
        <v>790909.09090909071</v>
      </c>
      <c r="P84" s="187"/>
    </row>
    <row r="85" spans="2:16" x14ac:dyDescent="0.25">
      <c r="B85" s="179"/>
      <c r="C85" s="180"/>
      <c r="D85" s="181"/>
      <c r="E85" s="188"/>
      <c r="F85" s="150"/>
      <c r="G85" s="189"/>
      <c r="H85" s="150" t="str">
        <f>+B27</f>
        <v>会議費</v>
      </c>
      <c r="I85" s="191"/>
      <c r="J85" s="192"/>
      <c r="K85" s="192"/>
      <c r="L85" s="192"/>
      <c r="M85" s="193">
        <f>+M27</f>
        <v>144000</v>
      </c>
      <c r="N85" s="193">
        <f>+N27</f>
        <v>130909.0909090909</v>
      </c>
      <c r="O85" s="193">
        <f>+O27</f>
        <v>130909.0909090909</v>
      </c>
      <c r="P85" s="187"/>
    </row>
    <row r="86" spans="2:16" x14ac:dyDescent="0.25">
      <c r="B86" s="179"/>
      <c r="C86" s="180"/>
      <c r="D86" s="181"/>
      <c r="E86" s="188"/>
      <c r="F86" s="150"/>
      <c r="G86" s="189"/>
      <c r="H86" s="150" t="str">
        <f>+B35</f>
        <v>謝金</v>
      </c>
      <c r="I86" s="191"/>
      <c r="J86" s="192"/>
      <c r="K86" s="192"/>
      <c r="L86" s="192"/>
      <c r="M86" s="193">
        <f>+M35</f>
        <v>89400</v>
      </c>
      <c r="N86" s="193">
        <f>+N35</f>
        <v>81272.727272727265</v>
      </c>
      <c r="O86" s="193">
        <f>+O35</f>
        <v>81272.727272727265</v>
      </c>
      <c r="P86" s="187"/>
    </row>
    <row r="87" spans="2:16" x14ac:dyDescent="0.25">
      <c r="B87" s="179"/>
      <c r="C87" s="180"/>
      <c r="D87" s="181"/>
      <c r="E87" s="194"/>
      <c r="F87" s="200"/>
      <c r="G87" s="195"/>
      <c r="H87" s="200" t="str">
        <f>+B43</f>
        <v>補助員人件費</v>
      </c>
      <c r="I87" s="197"/>
      <c r="J87" s="198"/>
      <c r="K87" s="198"/>
      <c r="L87" s="198"/>
      <c r="M87" s="199">
        <f>+M43</f>
        <v>36000</v>
      </c>
      <c r="N87" s="199">
        <f>+N43</f>
        <v>32727.272727272724</v>
      </c>
      <c r="O87" s="199">
        <f>+O43</f>
        <v>32727.272727272724</v>
      </c>
      <c r="P87" s="187"/>
    </row>
    <row r="88" spans="2:16" hidden="1" outlineLevel="1" x14ac:dyDescent="0.25">
      <c r="B88" s="179"/>
      <c r="C88" s="180"/>
      <c r="D88" s="181"/>
      <c r="E88" s="194"/>
      <c r="F88" s="200"/>
      <c r="G88" s="195"/>
      <c r="H88" s="200"/>
      <c r="I88" s="197"/>
      <c r="J88" s="198"/>
      <c r="K88" s="198"/>
      <c r="L88" s="198"/>
      <c r="M88" s="199"/>
      <c r="N88" s="199"/>
      <c r="O88" s="199">
        <f>+N88</f>
        <v>0</v>
      </c>
      <c r="P88" s="187"/>
    </row>
    <row r="89" spans="2:16" hidden="1" outlineLevel="1" x14ac:dyDescent="0.25">
      <c r="B89" s="179"/>
      <c r="C89" s="180"/>
      <c r="D89" s="181"/>
      <c r="E89" s="194"/>
      <c r="F89" s="200"/>
      <c r="G89" s="195"/>
      <c r="H89" s="200"/>
      <c r="I89" s="197"/>
      <c r="J89" s="198"/>
      <c r="K89" s="198"/>
      <c r="L89" s="198"/>
      <c r="M89" s="199"/>
      <c r="N89" s="199"/>
      <c r="O89" s="199">
        <f>+N89</f>
        <v>0</v>
      </c>
      <c r="P89" s="187"/>
    </row>
    <row r="90" spans="2:16" hidden="1" outlineLevel="1" x14ac:dyDescent="0.25">
      <c r="B90" s="179"/>
      <c r="C90" s="180"/>
      <c r="D90" s="181"/>
      <c r="E90" s="194"/>
      <c r="F90" s="200"/>
      <c r="G90" s="195"/>
      <c r="H90" s="200"/>
      <c r="I90" s="197"/>
      <c r="J90" s="198"/>
      <c r="K90" s="198"/>
      <c r="L90" s="198"/>
      <c r="M90" s="199"/>
      <c r="N90" s="199"/>
      <c r="O90" s="199">
        <f>+N90</f>
        <v>0</v>
      </c>
      <c r="P90" s="187"/>
    </row>
    <row r="91" spans="2:16" hidden="1" outlineLevel="1" x14ac:dyDescent="0.25">
      <c r="B91" s="179"/>
      <c r="C91" s="180"/>
      <c r="D91" s="181"/>
      <c r="E91" s="194"/>
      <c r="F91" s="200"/>
      <c r="G91" s="195"/>
      <c r="H91" s="200"/>
      <c r="I91" s="197"/>
      <c r="J91" s="198"/>
      <c r="K91" s="198"/>
      <c r="L91" s="198"/>
      <c r="M91" s="199"/>
      <c r="N91" s="199"/>
      <c r="O91" s="199">
        <f>+N91</f>
        <v>0</v>
      </c>
      <c r="P91" s="187"/>
    </row>
    <row r="92" spans="2:16" collapsed="1" x14ac:dyDescent="0.25">
      <c r="B92" s="179"/>
      <c r="C92" s="180"/>
      <c r="D92" s="181"/>
      <c r="E92" s="182" t="s">
        <v>232</v>
      </c>
      <c r="F92" s="183"/>
      <c r="G92" s="183"/>
      <c r="H92" s="184"/>
      <c r="I92" s="185"/>
      <c r="J92" s="186"/>
      <c r="K92" s="186"/>
      <c r="L92" s="186"/>
      <c r="M92" s="157">
        <f t="shared" ref="M92:O93" si="24">+M70</f>
        <v>800000</v>
      </c>
      <c r="N92" s="157">
        <f t="shared" si="24"/>
        <v>727272.72727272718</v>
      </c>
      <c r="O92" s="157">
        <f t="shared" si="24"/>
        <v>727272.72727272718</v>
      </c>
      <c r="P92" s="187"/>
    </row>
    <row r="93" spans="2:16" x14ac:dyDescent="0.25">
      <c r="B93" s="179"/>
      <c r="C93" s="180"/>
      <c r="D93" s="181"/>
      <c r="E93" s="188"/>
      <c r="F93" s="189"/>
      <c r="G93" s="189"/>
      <c r="H93" s="190" t="str">
        <f>+C71</f>
        <v>法人A</v>
      </c>
      <c r="I93" s="191"/>
      <c r="J93" s="192"/>
      <c r="K93" s="192"/>
      <c r="L93" s="192"/>
      <c r="M93" s="193">
        <f t="shared" si="24"/>
        <v>600000</v>
      </c>
      <c r="N93" s="193">
        <f t="shared" si="24"/>
        <v>545454.54545454541</v>
      </c>
      <c r="O93" s="193">
        <f t="shared" si="24"/>
        <v>545454.54545454541</v>
      </c>
      <c r="P93" s="187"/>
    </row>
    <row r="94" spans="2:16" x14ac:dyDescent="0.25">
      <c r="B94" s="179"/>
      <c r="C94" s="180"/>
      <c r="D94" s="181"/>
      <c r="E94" s="194"/>
      <c r="F94" s="195"/>
      <c r="G94" s="195"/>
      <c r="H94" s="196" t="str">
        <f>+C75</f>
        <v>法人B</v>
      </c>
      <c r="I94" s="197"/>
      <c r="J94" s="198"/>
      <c r="K94" s="198"/>
      <c r="L94" s="198"/>
      <c r="M94" s="199">
        <f>+M75</f>
        <v>200000</v>
      </c>
      <c r="N94" s="199">
        <f>+N75</f>
        <v>181818.18181818179</v>
      </c>
      <c r="O94" s="199">
        <f>+O75</f>
        <v>181818.18181818179</v>
      </c>
      <c r="P94" s="187"/>
    </row>
    <row r="95" spans="2:16" x14ac:dyDescent="0.25">
      <c r="B95" s="179"/>
      <c r="C95" s="180"/>
      <c r="D95" s="181"/>
      <c r="E95" s="201" t="s">
        <v>233</v>
      </c>
      <c r="F95" s="202"/>
      <c r="G95" s="202"/>
      <c r="H95" s="180"/>
      <c r="I95" s="203"/>
      <c r="J95" s="204"/>
      <c r="K95" s="204"/>
      <c r="L95" s="205"/>
      <c r="M95" s="206">
        <v>0</v>
      </c>
      <c r="N95" s="206">
        <v>0</v>
      </c>
      <c r="O95" s="206">
        <v>0</v>
      </c>
      <c r="P95" s="187"/>
    </row>
    <row r="96" spans="2:16" x14ac:dyDescent="0.25">
      <c r="B96" s="179"/>
      <c r="C96" s="180"/>
      <c r="D96" s="181"/>
      <c r="E96" s="179" t="s">
        <v>234</v>
      </c>
      <c r="F96" s="202"/>
      <c r="G96" s="202"/>
      <c r="H96" s="180"/>
      <c r="I96" s="203"/>
      <c r="J96" s="207"/>
      <c r="K96" s="207"/>
      <c r="L96" s="208"/>
      <c r="M96" s="206"/>
      <c r="N96" s="206">
        <f>+N78</f>
        <v>3556000</v>
      </c>
      <c r="O96" s="206"/>
      <c r="P96" s="187"/>
    </row>
    <row r="97" spans="2:16" x14ac:dyDescent="0.25">
      <c r="B97" s="179"/>
      <c r="C97" s="180"/>
      <c r="D97" s="181"/>
      <c r="E97" s="179" t="s">
        <v>235</v>
      </c>
      <c r="F97" s="202"/>
      <c r="G97" s="202"/>
      <c r="H97" s="180"/>
      <c r="I97" s="203"/>
      <c r="J97" s="207"/>
      <c r="K97" s="207"/>
      <c r="L97" s="208"/>
      <c r="M97" s="206"/>
      <c r="N97" s="206">
        <f>+SUM(N83,N92)</f>
        <v>1763090.9090909087</v>
      </c>
      <c r="O97" s="206"/>
      <c r="P97" s="187"/>
    </row>
    <row r="98" spans="2:16" s="217" customFormat="1" ht="29" x14ac:dyDescent="0.25">
      <c r="B98" s="209"/>
      <c r="C98" s="210"/>
      <c r="D98" s="210"/>
      <c r="E98" s="209" t="s">
        <v>236</v>
      </c>
      <c r="F98" s="211"/>
      <c r="G98" s="211"/>
      <c r="H98" s="210"/>
      <c r="I98" s="211"/>
      <c r="J98" s="210"/>
      <c r="K98" s="210"/>
      <c r="L98" s="212"/>
      <c r="M98" s="213" t="s">
        <v>237</v>
      </c>
      <c r="N98" s="214">
        <f>+ROUNDDOWN(SUM(N96,N97),0)</f>
        <v>5319090</v>
      </c>
      <c r="O98" s="215" t="s">
        <v>237</v>
      </c>
      <c r="P98" s="216"/>
    </row>
    <row r="99" spans="2:16" s="217" customFormat="1" ht="29" x14ac:dyDescent="0.25">
      <c r="B99" s="209"/>
      <c r="C99" s="210"/>
      <c r="D99" s="210"/>
      <c r="E99" s="218" t="str">
        <f>"補助金交付申請額合計 "&amp;TEXT(D2,0)</f>
        <v>補助金交付申請額合計 滞在制作型</v>
      </c>
      <c r="F99" s="211"/>
      <c r="G99" s="211"/>
      <c r="H99" s="210"/>
      <c r="I99" s="211"/>
      <c r="J99" s="210"/>
      <c r="K99" s="210"/>
      <c r="L99" s="212"/>
      <c r="M99" s="213" t="s">
        <v>237</v>
      </c>
      <c r="N99" s="213" t="s">
        <v>237</v>
      </c>
      <c r="O99" s="214">
        <f>+IF(D2="滞在制作型（A型）",N98*(0.8),N98)</f>
        <v>5319090</v>
      </c>
      <c r="P99" s="216"/>
    </row>
    <row r="100" spans="2:16" x14ac:dyDescent="0.25">
      <c r="B100" s="179"/>
      <c r="C100" s="180"/>
      <c r="D100" s="181"/>
      <c r="E100" s="179" t="s">
        <v>238</v>
      </c>
      <c r="F100" s="202"/>
      <c r="G100" s="202"/>
      <c r="H100" s="180"/>
      <c r="I100" s="203"/>
      <c r="J100" s="204"/>
      <c r="K100" s="204"/>
      <c r="L100" s="205">
        <v>0.1</v>
      </c>
      <c r="M100" s="219">
        <f>N97*L100</f>
        <v>176309.09090909088</v>
      </c>
      <c r="N100" s="205"/>
      <c r="O100" s="220"/>
      <c r="P100" s="187"/>
    </row>
    <row r="101" spans="2:16" s="226" customFormat="1" ht="29" x14ac:dyDescent="0.25">
      <c r="B101" s="221"/>
      <c r="C101" s="222"/>
      <c r="D101" s="222"/>
      <c r="E101" s="209" t="s">
        <v>239</v>
      </c>
      <c r="F101" s="223"/>
      <c r="G101" s="223"/>
      <c r="H101" s="222"/>
      <c r="I101" s="223"/>
      <c r="J101" s="222"/>
      <c r="K101" s="222"/>
      <c r="L101" s="224"/>
      <c r="M101" s="214">
        <f>+SUM(M6,M13,M70)</f>
        <v>5495400</v>
      </c>
      <c r="N101" s="213" t="s">
        <v>237</v>
      </c>
      <c r="O101" s="215" t="s">
        <v>237</v>
      </c>
      <c r="P101" s="225"/>
    </row>
    <row r="103" spans="2:16" s="232" customFormat="1" x14ac:dyDescent="0.25">
      <c r="B103" s="227"/>
      <c r="C103" s="228"/>
      <c r="D103" s="228"/>
      <c r="E103" s="227" t="s">
        <v>240</v>
      </c>
      <c r="F103" s="229"/>
      <c r="G103" s="229"/>
      <c r="H103" s="228"/>
      <c r="I103" s="229"/>
      <c r="J103" s="228"/>
      <c r="K103" s="228"/>
      <c r="L103" s="230"/>
      <c r="M103" s="206"/>
      <c r="N103" s="206">
        <v>10000000</v>
      </c>
      <c r="O103" s="206"/>
      <c r="P103" s="231"/>
    </row>
    <row r="104" spans="2:16" s="232" customFormat="1" x14ac:dyDescent="0.25">
      <c r="B104" s="227"/>
      <c r="C104" s="228"/>
      <c r="D104" s="228"/>
      <c r="E104" s="227" t="s">
        <v>241</v>
      </c>
      <c r="F104" s="229"/>
      <c r="G104" s="229"/>
      <c r="H104" s="228"/>
      <c r="I104" s="229"/>
      <c r="J104" s="228"/>
      <c r="K104" s="228"/>
      <c r="L104" s="230"/>
      <c r="M104" s="206"/>
      <c r="N104" s="206">
        <f>+N103-N98</f>
        <v>4680910</v>
      </c>
      <c r="O104" s="206"/>
      <c r="P104" s="231"/>
    </row>
    <row r="105" spans="2:16" x14ac:dyDescent="0.25">
      <c r="O105" s="106"/>
      <c r="P105" s="12"/>
    </row>
    <row r="106" spans="2:16" x14ac:dyDescent="0.25">
      <c r="O106" s="106"/>
      <c r="P106" s="12"/>
    </row>
    <row r="107" spans="2:16" x14ac:dyDescent="0.25">
      <c r="O107" s="106"/>
      <c r="P107" s="12"/>
    </row>
    <row r="108" spans="2:16" x14ac:dyDescent="0.25">
      <c r="O108" s="106"/>
      <c r="P108" s="12"/>
    </row>
    <row r="109" spans="2:16" x14ac:dyDescent="0.25">
      <c r="O109" s="106"/>
      <c r="P109" s="12"/>
    </row>
    <row r="110" spans="2:16" x14ac:dyDescent="0.25">
      <c r="P110" s="12"/>
    </row>
  </sheetData>
  <mergeCells count="2">
    <mergeCell ref="B2:C2"/>
    <mergeCell ref="B3:C3"/>
  </mergeCells>
  <phoneticPr fontId="2"/>
  <conditionalFormatting sqref="D2">
    <cfRule type="expression" dxfId="0" priority="4">
      <formula>D2=""</formula>
    </cfRule>
  </conditionalFormatting>
  <pageMargins left="0.7" right="0.7" top="0.75" bottom="0.75" header="0.3" footer="0.3"/>
  <pageSetup paperSize="9"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06A3FE19-9AF7-4E35-B1F8-B7B14AC2E161}">
          <x14:formula1>
            <xm:f>事務局管理用!$A$2:$A$3</xm:f>
          </x14:formula1>
          <xm:sqref>D2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DE95C-A155-42DC-AA4B-7AC5D5A2CE60}">
  <sheetPr>
    <tabColor theme="1" tint="0.499984740745262"/>
  </sheetPr>
  <dimension ref="A1:I22"/>
  <sheetViews>
    <sheetView topLeftCell="E1" workbookViewId="0">
      <selection activeCell="E1" sqref="E1"/>
    </sheetView>
  </sheetViews>
  <sheetFormatPr baseColWidth="10" defaultColWidth="8.83203125" defaultRowHeight="17" x14ac:dyDescent="0.25"/>
  <cols>
    <col min="1" max="1" width="18.6640625" bestFit="1" customWidth="1"/>
    <col min="2" max="2" width="17.1640625" bestFit="1" customWidth="1"/>
    <col min="3" max="4" width="17.1640625" customWidth="1"/>
    <col min="5" max="5" width="17.1640625" bestFit="1" customWidth="1"/>
    <col min="6" max="6" width="19.1640625" bestFit="1" customWidth="1"/>
    <col min="8" max="8" width="52.6640625" bestFit="1" customWidth="1"/>
  </cols>
  <sheetData>
    <row r="1" spans="1:9" ht="18" x14ac:dyDescent="0.25">
      <c r="A1" s="3" t="s">
        <v>242</v>
      </c>
      <c r="B1" s="3" t="s">
        <v>243</v>
      </c>
      <c r="C1" s="3" t="s">
        <v>244</v>
      </c>
      <c r="D1" s="3" t="s">
        <v>245</v>
      </c>
      <c r="E1" s="3" t="s">
        <v>246</v>
      </c>
      <c r="F1" s="3" t="s">
        <v>247</v>
      </c>
      <c r="H1" s="2" t="s">
        <v>74</v>
      </c>
      <c r="I1" s="2" t="s">
        <v>248</v>
      </c>
    </row>
    <row r="2" spans="1:9" x14ac:dyDescent="0.25">
      <c r="A2" s="6" t="s">
        <v>249</v>
      </c>
      <c r="B2" s="7" t="s">
        <v>250</v>
      </c>
      <c r="C2" s="8">
        <v>1000000</v>
      </c>
      <c r="D2" s="8">
        <v>10000000</v>
      </c>
      <c r="E2" s="9">
        <v>1</v>
      </c>
      <c r="F2" s="5">
        <f>D2/E2</f>
        <v>10000000</v>
      </c>
      <c r="H2" t="s">
        <v>251</v>
      </c>
      <c r="I2" t="s">
        <v>86</v>
      </c>
    </row>
    <row r="3" spans="1:9" x14ac:dyDescent="0.25">
      <c r="A3" s="10" t="s">
        <v>28</v>
      </c>
      <c r="B3" s="7" t="s">
        <v>252</v>
      </c>
      <c r="C3" s="8">
        <v>1000000</v>
      </c>
      <c r="D3" s="8">
        <v>10000000</v>
      </c>
      <c r="E3" s="9">
        <v>0.8</v>
      </c>
      <c r="F3" s="5">
        <f>D3/E3</f>
        <v>12500000</v>
      </c>
    </row>
    <row r="22" spans="1:1" ht="25" x14ac:dyDescent="0.35">
      <c r="A22" s="4"/>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8A162DCCBA95241860222F5096FC051" ma:contentTypeVersion="19" ma:contentTypeDescription="新しいドキュメントを作成します。" ma:contentTypeScope="" ma:versionID="17c947f20cd781aacf467e8272fdb838">
  <xsd:schema xmlns:xsd="http://www.w3.org/2001/XMLSchema" xmlns:xs="http://www.w3.org/2001/XMLSchema" xmlns:p="http://schemas.microsoft.com/office/2006/metadata/properties" xmlns:ns2="e3631257-85af-4217-aa17-5e1904f470a7" xmlns:ns3="a9b739bc-53d9-49a4-b4dc-55f811e01f07" targetNamespace="http://schemas.microsoft.com/office/2006/metadata/properties" ma:root="true" ma:fieldsID="a8490d6816b59e94468e6812c6cdff5d" ns2:_="" ns3:_="">
    <xsd:import namespace="e3631257-85af-4217-aa17-5e1904f470a7"/>
    <xsd:import namespace="a9b739bc-53d9-49a4-b4dc-55f811e01f0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631257-85af-4217-aa17-5e1904f470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0ad50ae-1183-48ab-a5b0-70a42babc0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b739bc-53d9-49a4-b4dc-55f811e01f07"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5407b832-6042-41cc-8705-fc70ada49da6}" ma:internalName="TaxCatchAll" ma:showField="CatchAllData" ma:web="a9b739bc-53d9-49a4-b4dc-55f811e01f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3631257-85af-4217-aa17-5e1904f470a7">
      <Terms xmlns="http://schemas.microsoft.com/office/infopath/2007/PartnerControls"/>
    </lcf76f155ced4ddcb4097134ff3c332f>
    <TaxCatchAll xmlns="a9b739bc-53d9-49a4-b4dc-55f811e01f07" xsi:nil="true"/>
    <_Flow_SignoffStatus xmlns="e3631257-85af-4217-aa17-5e1904f470a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A9E18F-AAAB-4097-AD51-C1A9B59AD3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631257-85af-4217-aa17-5e1904f470a7"/>
    <ds:schemaRef ds:uri="a9b739bc-53d9-49a4-b4dc-55f811e01f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99C2A2-9E83-4B57-88A9-F14ED3398726}">
  <ds:schemaRefs>
    <ds:schemaRef ds:uri="http://purl.org/dc/elements/1.1/"/>
    <ds:schemaRef ds:uri="e3631257-85af-4217-aa17-5e1904f470a7"/>
    <ds:schemaRef ds:uri="http://www.w3.org/XML/1998/namespace"/>
    <ds:schemaRef ds:uri="http://schemas.microsoft.com/office/2006/documentManagement/types"/>
    <ds:schemaRef ds:uri="http://purl.org/dc/terms/"/>
    <ds:schemaRef ds:uri="http://schemas.microsoft.com/office/infopath/2007/PartnerControls"/>
    <ds:schemaRef ds:uri="http://schemas.microsoft.com/office/2006/metadata/properties"/>
    <ds:schemaRef ds:uri="http://schemas.openxmlformats.org/package/2006/metadata/core-properties"/>
    <ds:schemaRef ds:uri="a9b739bc-53d9-49a4-b4dc-55f811e01f07"/>
    <ds:schemaRef ds:uri="http://purl.org/dc/dcmitype/"/>
  </ds:schemaRefs>
</ds:datastoreItem>
</file>

<file path=customXml/itemProps3.xml><?xml version="1.0" encoding="utf-8"?>
<ds:datastoreItem xmlns:ds="http://schemas.openxmlformats.org/officeDocument/2006/customXml" ds:itemID="{7B526459-823C-4B8A-8AF7-5CAF5C4F02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はじめにお読みください</vt:lpstr>
      <vt:lpstr>2-1_別添積算内訳書 (記入例)</vt:lpstr>
      <vt:lpstr>2-1_別添積算内訳書</vt:lpstr>
      <vt:lpstr>2-2_別添積算内訳書(条件付き採択の場合の最低限必要経費）</vt:lpstr>
      <vt:lpstr>健保等級単価算出</vt:lpstr>
      <vt:lpstr>積算根拠（任意活用）</vt:lpstr>
      <vt:lpstr>事務局管理用</vt:lpstr>
      <vt:lpstr>'2-1_別添積算内訳書'!Print_Area</vt:lpstr>
      <vt:lpstr>'2-1_別添積算内訳書 (記入例)'!Print_Area</vt:lpstr>
      <vt:lpstr>'2-2_別添積算内訳書(条件付き採択の場合の最低限必要経費）'!Print_Area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20240913更新_様式2-滞_積算内訳書_滞在制作型二次公募_［事業者名］</dc:title>
  <dc:subject/>
  <dc:creator/>
  <cp:keywords/>
  <dc:description/>
  <cp:lastModifiedBy/>
  <cp:revision>1</cp:revision>
  <dcterms:created xsi:type="dcterms:W3CDTF">2024-09-13T08:43:52Z</dcterms:created>
  <dcterms:modified xsi:type="dcterms:W3CDTF">2024-09-13T10:13:21Z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0x01010028A162DCCBA95241860222F5096FC051</vt:lpwstr>
  </property>
</Properties>
</file>